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charts/chart9.xml" ContentType="application/vnd.openxmlformats-officedocument.drawingml.chart+xml"/>
  <Override PartName="/xl/charts/style7.xml" ContentType="application/vnd.ms-office.chartstyle+xml"/>
  <Override PartName="/xl/charts/colors7.xml" ContentType="application/vnd.ms-office.chartcolorstyle+xml"/>
  <Override PartName="/xl/charts/chart10.xml" ContentType="application/vnd.openxmlformats-officedocument.drawingml.chart+xml"/>
  <Override PartName="/xl/charts/style8.xml" ContentType="application/vnd.ms-office.chartstyle+xml"/>
  <Override PartName="/xl/charts/colors8.xml" ContentType="application/vnd.ms-office.chartcolorstyle+xml"/>
  <Override PartName="/xl/charts/chart11.xml" ContentType="application/vnd.openxmlformats-officedocument.drawingml.chart+xml"/>
  <Override PartName="/xl/charts/style9.xml" ContentType="application/vnd.ms-office.chartstyle+xml"/>
  <Override PartName="/xl/charts/colors9.xml" ContentType="application/vnd.ms-office.chartcolorstyle+xml"/>
  <Override PartName="/xl/charts/chart12.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9.xml" ContentType="application/vnd.openxmlformats-officedocument.drawing+xml"/>
  <Override PartName="/xl/charts/chart13.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0.xml" ContentType="application/vnd.openxmlformats-officedocument.drawing+xml"/>
  <Override PartName="/xl/charts/chart14.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brookingsinstitution.sharepoint.com/sites/BPEATeam/Shared Documents/Conferences and volumes/2023/Spring 2023/Volume/4_Hong &amp; Lucas/1_Main/"/>
    </mc:Choice>
  </mc:AlternateContent>
  <xr:revisionPtr revIDLastSave="61" documentId="8_{9BEFD6B4-0D81-4761-B4F5-BF1F575705A7}" xr6:coauthVersionLast="47" xr6:coauthVersionMax="47" xr10:uidLastSave="{1A60FB4A-F309-4C44-834F-41BB964129FB}"/>
  <bookViews>
    <workbookView xWindow="940" yWindow="740" windowWidth="17860" windowHeight="9360" firstSheet="1" activeTab="5" xr2:uid="{85A1E919-5576-4324-8384-70583D88F1F5}"/>
  </bookViews>
  <sheets>
    <sheet name="Figure 1" sheetId="3" r:id="rId1"/>
    <sheet name="Figure 2a" sheetId="4" r:id="rId2"/>
    <sheet name="Figure 2b" sheetId="5" r:id="rId3"/>
    <sheet name="Figure 3a" sheetId="7" r:id="rId4"/>
    <sheet name="Figure 3b" sheetId="6" r:id="rId5"/>
    <sheet name="Fig4ab &amp; Fig6ab &amp; Fig7ab" sheetId="2" r:id="rId6"/>
    <sheet name="Figure 5" sheetId="8" r:id="rId7"/>
    <sheet name="Data for Online Appendix" sheetId="1" r:id="rId8"/>
  </sheets>
  <externalReferences>
    <externalReference r:id="rId9"/>
    <externalReference r:id="rId10"/>
    <externalReference r:id="rId11"/>
  </externalReferences>
  <definedNames>
    <definedName name="_xlnm._FilterDatabase" localSheetId="1" hidden="1">'Figure 2a'!$A$1:$M$1</definedName>
    <definedName name="_xlnm._FilterDatabase" localSheetId="2" hidden="1">'Figure 2b'!$A$1:$M$1</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8" l="1"/>
  <c r="L2" i="8" s="1"/>
  <c r="U2" i="8" s="1"/>
  <c r="F3" i="8"/>
  <c r="L3" i="8" s="1"/>
  <c r="U3" i="8" s="1"/>
  <c r="Q3" i="8"/>
  <c r="F4" i="8"/>
  <c r="L4" i="8"/>
  <c r="U4" i="8" s="1"/>
  <c r="R4" i="8"/>
  <c r="AA4" i="8" s="1"/>
  <c r="F5" i="8"/>
  <c r="L5" i="8" s="1"/>
  <c r="U5" i="8" s="1"/>
  <c r="F6" i="8"/>
  <c r="L6" i="8"/>
  <c r="U6" i="8" s="1"/>
  <c r="F7" i="8"/>
  <c r="L7" i="8" s="1"/>
  <c r="U7" i="8" s="1"/>
  <c r="F8" i="8"/>
  <c r="L8" i="8"/>
  <c r="U8" i="8" s="1"/>
  <c r="N8" i="8"/>
  <c r="W8" i="8" s="1"/>
  <c r="F9" i="8"/>
  <c r="L9" i="8" s="1"/>
  <c r="U9" i="8" s="1"/>
  <c r="O9" i="8"/>
  <c r="X9" i="8" s="1"/>
  <c r="F10" i="8"/>
  <c r="M2" i="8" s="1"/>
  <c r="V2" i="8" s="1"/>
  <c r="F11" i="8"/>
  <c r="M3" i="8" s="1"/>
  <c r="F12" i="8"/>
  <c r="M4" i="8" s="1"/>
  <c r="F13" i="8"/>
  <c r="M5" i="8" s="1"/>
  <c r="F14" i="8"/>
  <c r="M6" i="8" s="1"/>
  <c r="V6" i="8" s="1"/>
  <c r="F15" i="8"/>
  <c r="M7" i="8" s="1"/>
  <c r="V7" i="8" s="1"/>
  <c r="F16" i="8"/>
  <c r="M8" i="8" s="1"/>
  <c r="V8" i="8" s="1"/>
  <c r="F17" i="8"/>
  <c r="M9" i="8" s="1"/>
  <c r="V9" i="8" s="1"/>
  <c r="F18" i="8"/>
  <c r="N2" i="8" s="1"/>
  <c r="W2" i="8" s="1"/>
  <c r="F19" i="8"/>
  <c r="N3" i="8" s="1"/>
  <c r="F20" i="8"/>
  <c r="N4" i="8" s="1"/>
  <c r="F21" i="8"/>
  <c r="N5" i="8" s="1"/>
  <c r="F22" i="8"/>
  <c r="N6" i="8" s="1"/>
  <c r="W6" i="8" s="1"/>
  <c r="F23" i="8"/>
  <c r="N7" i="8" s="1"/>
  <c r="W7" i="8" s="1"/>
  <c r="F24" i="8"/>
  <c r="F25" i="8"/>
  <c r="N9" i="8" s="1"/>
  <c r="W9" i="8" s="1"/>
  <c r="F26" i="8"/>
  <c r="O2" i="8" s="1"/>
  <c r="X2" i="8" s="1"/>
  <c r="F27" i="8"/>
  <c r="O3" i="8" s="1"/>
  <c r="F28" i="8"/>
  <c r="O4" i="8" s="1"/>
  <c r="F29" i="8"/>
  <c r="O5" i="8" s="1"/>
  <c r="F30" i="8"/>
  <c r="O6" i="8" s="1"/>
  <c r="X6" i="8" s="1"/>
  <c r="F31" i="8"/>
  <c r="O7" i="8" s="1"/>
  <c r="X7" i="8" s="1"/>
  <c r="F32" i="8"/>
  <c r="O8" i="8" s="1"/>
  <c r="X8" i="8" s="1"/>
  <c r="F33" i="8"/>
  <c r="F34" i="8"/>
  <c r="P2" i="8" s="1"/>
  <c r="Y2" i="8" s="1"/>
  <c r="F35" i="8"/>
  <c r="P3" i="8" s="1"/>
  <c r="F36" i="8"/>
  <c r="P4" i="8" s="1"/>
  <c r="F37" i="8"/>
  <c r="P5" i="8" s="1"/>
  <c r="F38" i="8"/>
  <c r="P6" i="8" s="1"/>
  <c r="Y6" i="8" s="1"/>
  <c r="F39" i="8"/>
  <c r="P7" i="8" s="1"/>
  <c r="Y7" i="8" s="1"/>
  <c r="F40" i="8"/>
  <c r="P8" i="8" s="1"/>
  <c r="Y8" i="8" s="1"/>
  <c r="F41" i="8"/>
  <c r="P9" i="8" s="1"/>
  <c r="Y9" i="8" s="1"/>
  <c r="F42" i="8"/>
  <c r="Q2" i="8" s="1"/>
  <c r="Z2" i="8" s="1"/>
  <c r="F43" i="8"/>
  <c r="F44" i="8"/>
  <c r="Q4" i="8" s="1"/>
  <c r="F45" i="8"/>
  <c r="Q5" i="8" s="1"/>
  <c r="F46" i="8"/>
  <c r="Q6" i="8" s="1"/>
  <c r="Z6" i="8" s="1"/>
  <c r="F47" i="8"/>
  <c r="Q7" i="8" s="1"/>
  <c r="Z7" i="8" s="1"/>
  <c r="F48" i="8"/>
  <c r="Q8" i="8" s="1"/>
  <c r="Z8" i="8" s="1"/>
  <c r="F49" i="8"/>
  <c r="Q9" i="8" s="1"/>
  <c r="Z9" i="8" s="1"/>
  <c r="F50" i="8"/>
  <c r="R2" i="8" s="1"/>
  <c r="AA2" i="8" s="1"/>
  <c r="F51" i="8"/>
  <c r="R3" i="8" s="1"/>
  <c r="F52" i="8"/>
  <c r="F53" i="8"/>
  <c r="R5" i="8" s="1"/>
  <c r="F54" i="8"/>
  <c r="R6" i="8" s="1"/>
  <c r="AA6" i="8" s="1"/>
  <c r="F55" i="8"/>
  <c r="R7" i="8" s="1"/>
  <c r="AA7" i="8" s="1"/>
  <c r="F56" i="8"/>
  <c r="R8" i="8" s="1"/>
  <c r="AA8" i="8" s="1"/>
  <c r="F57" i="8"/>
  <c r="R9" i="8" s="1"/>
  <c r="AA9" i="8" s="1"/>
  <c r="C103" i="7"/>
  <c r="C102" i="7"/>
  <c r="C101" i="7"/>
  <c r="C100" i="7"/>
  <c r="C99" i="7"/>
  <c r="C98" i="7"/>
  <c r="C97" i="7"/>
  <c r="C96" i="7"/>
  <c r="C95" i="7"/>
  <c r="C94" i="7"/>
  <c r="C93" i="7"/>
  <c r="C92" i="7"/>
  <c r="C91" i="7"/>
  <c r="C90" i="7"/>
  <c r="C89" i="7"/>
  <c r="C88" i="7"/>
  <c r="C87" i="7"/>
  <c r="C86" i="7"/>
  <c r="C85" i="7"/>
  <c r="C84" i="7"/>
  <c r="C83" i="7"/>
  <c r="C82" i="7"/>
  <c r="C81" i="7"/>
  <c r="C80" i="7"/>
  <c r="C79" i="7"/>
  <c r="C78" i="7"/>
  <c r="C77" i="7"/>
  <c r="C76" i="7"/>
  <c r="C75" i="7"/>
  <c r="C74" i="7"/>
  <c r="C73" i="7"/>
  <c r="C72" i="7"/>
  <c r="C71" i="7"/>
  <c r="C70" i="7"/>
  <c r="C69" i="7"/>
  <c r="C68" i="7"/>
  <c r="C67" i="7"/>
  <c r="C66" i="7"/>
  <c r="C65" i="7"/>
  <c r="C64" i="7"/>
  <c r="C63" i="7"/>
  <c r="C62" i="7"/>
  <c r="C61" i="7"/>
  <c r="C60" i="7"/>
  <c r="C59" i="7"/>
  <c r="C58" i="7"/>
  <c r="C57" i="7"/>
  <c r="C56" i="7"/>
  <c r="C55" i="7"/>
  <c r="C54" i="7"/>
  <c r="C53" i="7"/>
  <c r="C52" i="7"/>
  <c r="C51" i="7"/>
  <c r="C50" i="7"/>
  <c r="C49" i="7"/>
  <c r="C48" i="7"/>
  <c r="C47" i="7"/>
  <c r="C46" i="7"/>
  <c r="C45" i="7"/>
  <c r="C44" i="7"/>
  <c r="C43" i="7"/>
  <c r="C42" i="7"/>
  <c r="C41" i="7"/>
  <c r="C40" i="7"/>
  <c r="C39" i="7"/>
  <c r="C38" i="7"/>
  <c r="C37" i="7"/>
  <c r="C36" i="7"/>
  <c r="C35" i="7"/>
  <c r="C34" i="7"/>
  <c r="C33" i="7"/>
  <c r="C32" i="7"/>
  <c r="C31" i="7"/>
  <c r="C30" i="7"/>
  <c r="C29" i="7"/>
  <c r="C28" i="7"/>
  <c r="C27" i="7"/>
  <c r="C26" i="7"/>
  <c r="C25" i="7"/>
  <c r="C24" i="7"/>
  <c r="C23" i="7"/>
  <c r="C22" i="7"/>
  <c r="C21" i="7"/>
  <c r="C20" i="7"/>
  <c r="C19" i="7"/>
  <c r="C18" i="7"/>
  <c r="C17" i="7"/>
  <c r="C16" i="7"/>
  <c r="C15" i="7"/>
  <c r="C14" i="7"/>
  <c r="C13" i="7"/>
  <c r="C12" i="7"/>
  <c r="C103" i="6"/>
  <c r="C102" i="6"/>
  <c r="C101" i="6"/>
  <c r="C100" i="6"/>
  <c r="C99" i="6"/>
  <c r="C98" i="6"/>
  <c r="C97" i="6"/>
  <c r="C96" i="6"/>
  <c r="C95" i="6"/>
  <c r="C94" i="6"/>
  <c r="C93" i="6"/>
  <c r="C92" i="6"/>
  <c r="C91" i="6"/>
  <c r="C90" i="6"/>
  <c r="C89" i="6"/>
  <c r="C88" i="6"/>
  <c r="C87" i="6"/>
  <c r="C86" i="6"/>
  <c r="C85" i="6"/>
  <c r="C84" i="6"/>
  <c r="C83" i="6"/>
  <c r="C82" i="6"/>
  <c r="C81" i="6"/>
  <c r="C80" i="6"/>
  <c r="C79" i="6"/>
  <c r="C78" i="6"/>
  <c r="C77" i="6"/>
  <c r="C76" i="6"/>
  <c r="C75" i="6"/>
  <c r="C74" i="6"/>
  <c r="C73" i="6"/>
  <c r="C72" i="6"/>
  <c r="C71" i="6"/>
  <c r="C70" i="6"/>
  <c r="C69" i="6"/>
  <c r="C68" i="6"/>
  <c r="C67" i="6"/>
  <c r="C66" i="6"/>
  <c r="C65" i="6"/>
  <c r="C64" i="6"/>
  <c r="C63" i="6"/>
  <c r="C62" i="6"/>
  <c r="C61" i="6"/>
  <c r="C60" i="6"/>
  <c r="C59" i="6"/>
  <c r="C58" i="6"/>
  <c r="C57" i="6"/>
  <c r="C56" i="6"/>
  <c r="C55" i="6"/>
  <c r="C54" i="6"/>
  <c r="C53" i="6"/>
  <c r="C52" i="6"/>
  <c r="C51" i="6"/>
  <c r="C50" i="6"/>
  <c r="C49" i="6"/>
  <c r="C48" i="6"/>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AA5" i="8" l="1"/>
  <c r="Z5" i="8"/>
  <c r="Y5" i="8"/>
  <c r="X5" i="8"/>
  <c r="W5" i="8"/>
  <c r="V5" i="8"/>
  <c r="Z3" i="8"/>
  <c r="Z4" i="8"/>
  <c r="X4" i="8"/>
  <c r="V4" i="8"/>
  <c r="Y4" i="8"/>
  <c r="W4" i="8"/>
  <c r="AA3" i="8"/>
  <c r="Y3" i="8"/>
  <c r="X3" i="8"/>
  <c r="W3" i="8"/>
  <c r="V3" i="8"/>
  <c r="L7" i="5"/>
  <c r="G7" i="5"/>
  <c r="E7" i="5"/>
  <c r="F7" i="5" s="1"/>
  <c r="D7" i="5"/>
  <c r="B7" i="5"/>
  <c r="C7" i="5" s="1"/>
  <c r="L6" i="5"/>
  <c r="G6" i="5"/>
  <c r="E6" i="5"/>
  <c r="F6" i="5" s="1"/>
  <c r="D6" i="5"/>
  <c r="B6" i="5"/>
  <c r="C6" i="5" s="1"/>
  <c r="L4" i="5"/>
  <c r="G4" i="5"/>
  <c r="E4" i="5"/>
  <c r="F4" i="5" s="1"/>
  <c r="D4" i="5"/>
  <c r="B4" i="5"/>
  <c r="L5" i="5"/>
  <c r="G5" i="5"/>
  <c r="E5" i="5"/>
  <c r="F5" i="5" s="1"/>
  <c r="D5" i="5"/>
  <c r="B5" i="5"/>
  <c r="C5" i="5" s="1"/>
  <c r="G3" i="5"/>
  <c r="E3" i="5"/>
  <c r="F3" i="5" s="1"/>
  <c r="D3" i="5"/>
  <c r="B3" i="5"/>
  <c r="C3" i="5" s="1"/>
  <c r="L2" i="5"/>
  <c r="G2" i="5"/>
  <c r="E2" i="5"/>
  <c r="F2" i="5" s="1"/>
  <c r="D2" i="5"/>
  <c r="M2" i="5" s="1"/>
  <c r="B2" i="5"/>
  <c r="C2" i="5" s="1"/>
  <c r="G8" i="5"/>
  <c r="E8" i="5"/>
  <c r="D8" i="5"/>
  <c r="M8" i="5" s="1"/>
  <c r="B8" i="5"/>
  <c r="C8" i="5" s="1"/>
  <c r="L8" i="4"/>
  <c r="G8" i="4"/>
  <c r="E8" i="4"/>
  <c r="F8" i="4" s="1"/>
  <c r="D8" i="4"/>
  <c r="M8" i="4" s="1"/>
  <c r="B8" i="4"/>
  <c r="C8" i="4" s="1"/>
  <c r="L7" i="4"/>
  <c r="G7" i="4"/>
  <c r="E7" i="4"/>
  <c r="F7" i="4" s="1"/>
  <c r="D7" i="4"/>
  <c r="M7" i="4" s="1"/>
  <c r="B7" i="4"/>
  <c r="C7" i="4" s="1"/>
  <c r="L6" i="4"/>
  <c r="G6" i="4"/>
  <c r="E6" i="4"/>
  <c r="F6" i="4" s="1"/>
  <c r="D6" i="4"/>
  <c r="B6" i="4"/>
  <c r="C6" i="4" s="1"/>
  <c r="L5" i="4"/>
  <c r="G5" i="4"/>
  <c r="E5" i="4"/>
  <c r="F5" i="4" s="1"/>
  <c r="D5" i="4"/>
  <c r="M5" i="4" s="1"/>
  <c r="B5" i="4"/>
  <c r="C5" i="4" s="1"/>
  <c r="G4" i="4"/>
  <c r="E4" i="4"/>
  <c r="F4" i="4" s="1"/>
  <c r="D4" i="4"/>
  <c r="M4" i="4" s="1"/>
  <c r="B4" i="4"/>
  <c r="C4" i="4" s="1"/>
  <c r="M3" i="4"/>
  <c r="L3" i="4"/>
  <c r="G3" i="4"/>
  <c r="E3" i="4"/>
  <c r="F3" i="4" s="1"/>
  <c r="D3" i="4"/>
  <c r="B3" i="4"/>
  <c r="C3" i="4" s="1"/>
  <c r="M2" i="4"/>
  <c r="G2" i="4"/>
  <c r="E2" i="4"/>
  <c r="F2" i="4" s="1"/>
  <c r="D2" i="4"/>
  <c r="B2" i="4"/>
  <c r="C2" i="4" s="1"/>
  <c r="M6" i="4" l="1"/>
  <c r="M4" i="5"/>
  <c r="M5" i="5"/>
  <c r="M7" i="5"/>
  <c r="F8" i="5"/>
  <c r="M6" i="5"/>
  <c r="M3" i="5"/>
  <c r="C4" i="5"/>
  <c r="D28" i="2" l="1"/>
  <c r="G26" i="2"/>
  <c r="F26" i="2"/>
  <c r="E26" i="2"/>
  <c r="J26" i="2" s="1"/>
  <c r="I25" i="2"/>
  <c r="I37" i="2" s="1"/>
  <c r="G25" i="2"/>
  <c r="E25" i="2"/>
  <c r="K25" i="2" s="1"/>
  <c r="G24" i="2"/>
  <c r="E24" i="2"/>
  <c r="K24" i="2" s="1"/>
  <c r="I81" i="2" s="1"/>
  <c r="D24" i="2"/>
  <c r="J24" i="2" s="1"/>
  <c r="G23" i="2"/>
  <c r="E23" i="2"/>
  <c r="K23" i="2" s="1"/>
  <c r="D23" i="2"/>
  <c r="J22" i="2"/>
  <c r="G22" i="2"/>
  <c r="E22" i="2"/>
  <c r="K22" i="2" s="1"/>
  <c r="D22" i="2"/>
  <c r="I22" i="2" s="1"/>
  <c r="G21" i="2"/>
  <c r="E21" i="2"/>
  <c r="K21" i="2" s="1"/>
  <c r="D21" i="2"/>
  <c r="M17" i="2"/>
  <c r="L17" i="2"/>
  <c r="O13" i="2"/>
  <c r="N13" i="2"/>
  <c r="M13" i="2"/>
  <c r="L13" i="2"/>
  <c r="O12" i="2"/>
  <c r="N12" i="2"/>
  <c r="M12" i="2"/>
  <c r="L12" i="2"/>
  <c r="O11" i="2"/>
  <c r="N11" i="2"/>
  <c r="M11" i="2"/>
  <c r="L11" i="2"/>
  <c r="O10" i="2"/>
  <c r="N10" i="2"/>
  <c r="M10" i="2"/>
  <c r="L10" i="2"/>
  <c r="O9" i="2"/>
  <c r="N9" i="2"/>
  <c r="M9" i="2"/>
  <c r="L9" i="2"/>
  <c r="D9" i="2"/>
  <c r="E7" i="2"/>
  <c r="I7" i="2" s="1"/>
  <c r="E5" i="2"/>
  <c r="I5" i="2" s="1"/>
  <c r="E3" i="2"/>
  <c r="I3" i="2" s="1"/>
  <c r="E2" i="2"/>
  <c r="K2" i="2" s="1"/>
  <c r="J10" i="1"/>
  <c r="J9" i="1"/>
  <c r="J8" i="1"/>
  <c r="J7" i="1"/>
  <c r="J6" i="1"/>
  <c r="J5" i="1"/>
  <c r="J4" i="1"/>
  <c r="K10" i="1"/>
  <c r="K9" i="1"/>
  <c r="K8" i="1"/>
  <c r="K7" i="1"/>
  <c r="K6" i="1"/>
  <c r="K5" i="1"/>
  <c r="K4" i="1"/>
  <c r="B28" i="1"/>
  <c r="A8" i="1"/>
  <c r="I2" i="2" l="1"/>
  <c r="J7" i="2"/>
  <c r="J21" i="2"/>
  <c r="J23" i="2"/>
  <c r="J5" i="2"/>
  <c r="E6" i="2"/>
  <c r="J3" i="2"/>
  <c r="J2" i="2"/>
  <c r="E4" i="2"/>
  <c r="K26" i="2"/>
  <c r="I83" i="2" s="1"/>
  <c r="K29" i="2"/>
  <c r="I82" i="2"/>
  <c r="I51" i="2"/>
  <c r="I80" i="2"/>
  <c r="I49" i="2"/>
  <c r="I65" i="2"/>
  <c r="I34" i="2"/>
  <c r="I48" i="2"/>
  <c r="I79" i="2"/>
  <c r="I68" i="2"/>
  <c r="K3" i="2"/>
  <c r="K5" i="2"/>
  <c r="K7" i="2"/>
  <c r="I21" i="2"/>
  <c r="J25" i="2"/>
  <c r="I50" i="2"/>
  <c r="I78" i="2"/>
  <c r="I24" i="2"/>
  <c r="I52" i="2"/>
  <c r="K28" i="2"/>
  <c r="I23" i="2"/>
  <c r="I26" i="2"/>
  <c r="I47" i="2"/>
  <c r="K6" i="2" l="1"/>
  <c r="J6" i="2"/>
  <c r="I6" i="2"/>
  <c r="I15" i="2"/>
  <c r="J9" i="2"/>
  <c r="J29" i="2"/>
  <c r="I4" i="2"/>
  <c r="K4" i="2"/>
  <c r="J4" i="2"/>
  <c r="J10" i="2" s="1"/>
  <c r="I67" i="2"/>
  <c r="I36" i="2"/>
  <c r="I38" i="2"/>
  <c r="I69" i="2"/>
  <c r="J28" i="2"/>
  <c r="I66" i="2"/>
  <c r="I35" i="2"/>
  <c r="I29" i="2"/>
  <c r="I33" i="2"/>
  <c r="I64" i="2"/>
  <c r="I28" i="2"/>
  <c r="J17" i="2" l="1"/>
  <c r="K11" i="2"/>
  <c r="K12" i="2"/>
  <c r="K10" i="2"/>
  <c r="K17" i="2"/>
  <c r="K13" i="2"/>
  <c r="K9" i="2"/>
  <c r="I14" i="2"/>
  <c r="I13" i="2"/>
  <c r="I12" i="2"/>
  <c r="I10" i="2"/>
  <c r="I11" i="2"/>
  <c r="I9" i="2"/>
  <c r="I17" i="2"/>
  <c r="J14" i="2"/>
  <c r="J13" i="2"/>
  <c r="J11" i="2"/>
  <c r="J12" i="2"/>
</calcChain>
</file>

<file path=xl/sharedStrings.xml><?xml version="1.0" encoding="utf-8"?>
<sst xmlns="http://schemas.openxmlformats.org/spreadsheetml/2006/main" count="473" uniqueCount="229">
  <si>
    <t>Country</t>
  </si>
  <si>
    <t>forbearance</t>
  </si>
  <si>
    <t>credit + forbearance</t>
  </si>
  <si>
    <t>credit + forbearance + fiscal</t>
  </si>
  <si>
    <t>DEU</t>
  </si>
  <si>
    <t>ESP</t>
  </si>
  <si>
    <t>FRA</t>
  </si>
  <si>
    <t>ITA</t>
  </si>
  <si>
    <t>JPN</t>
  </si>
  <si>
    <t>UK</t>
  </si>
  <si>
    <t>US*</t>
  </si>
  <si>
    <t>fiscal</t>
  </si>
  <si>
    <t>gov’t loans and guarantees</t>
  </si>
  <si>
    <t>Correlations</t>
  </si>
  <si>
    <t>Inflation</t>
  </si>
  <si>
    <t>Savings</t>
  </si>
  <si>
    <t>Real GDP</t>
  </si>
  <si>
    <t>Fiscal</t>
  </si>
  <si>
    <t>Fiscal+credit</t>
  </si>
  <si>
    <t>Fiscal + credit + forbearance</t>
  </si>
  <si>
    <t>(ex Japan)</t>
  </si>
  <si>
    <t>Average Fiscal</t>
  </si>
  <si>
    <t>Average Fiscal+credit+forbearance</t>
  </si>
  <si>
    <t>This is the data that could go into an online data Appendix (Same is in Table 4.1.1)</t>
  </si>
  <si>
    <t>Table 4.2 Real GDP growth and inflation rates</t>
  </si>
  <si>
    <t>inflation</t>
  </si>
  <si>
    <t>real GDP growth</t>
  </si>
  <si>
    <t xml:space="preserve">Increased </t>
  </si>
  <si>
    <t>Private saving</t>
  </si>
  <si>
    <t>USA</t>
  </si>
  <si>
    <t>Source: IMF, World Economic Outlook Database</t>
  </si>
  <si>
    <t>ALSO COULD BE IN ONLINE DATA APPENDX</t>
  </si>
  <si>
    <t>GDP (billion USD) 2020</t>
  </si>
  <si>
    <t>Biz Credit Take-up (billion USD)</t>
  </si>
  <si>
    <t>Fiscal (USD, IMF) Oct 21</t>
  </si>
  <si>
    <t>Fiscal (USD, IMF) Mar 21</t>
  </si>
  <si>
    <t>forbearance USD</t>
  </si>
  <si>
    <t>(fiscal+credit+forbear)/gdp</t>
  </si>
  <si>
    <t>(fiscal+credit)/gdp</t>
  </si>
  <si>
    <t>fiscal/gdp</t>
  </si>
  <si>
    <t>real gdp growth Q421/Q420</t>
  </si>
  <si>
    <t>gross savings (%GDP 2020 relative to 2019)</t>
  </si>
  <si>
    <t>gross savings (%GDP 2021 relative to 2019)</t>
  </si>
  <si>
    <t>correlation w/inf</t>
  </si>
  <si>
    <t>correlation w/gdpgrth</t>
  </si>
  <si>
    <t>correlation w/save20</t>
  </si>
  <si>
    <t>correlation w/save21</t>
  </si>
  <si>
    <t>correlation w/save avg</t>
  </si>
  <si>
    <t>correlation w/fiscal</t>
  </si>
  <si>
    <t>correlation w/fiscal+credit</t>
  </si>
  <si>
    <t>averages</t>
  </si>
  <si>
    <t>ADDING PPP BACK INTO FISCAL FOR US (All else as above)</t>
  </si>
  <si>
    <t>Fiscal (USD, IMF)</t>
  </si>
  <si>
    <t>gdp growth</t>
  </si>
  <si>
    <t>fiscal/credit/forebear</t>
  </si>
  <si>
    <t>real gdp</t>
  </si>
  <si>
    <t>saving</t>
  </si>
  <si>
    <t>Guinea-Bissau</t>
  </si>
  <si>
    <t>GNB</t>
  </si>
  <si>
    <t>Uzbekistan</t>
  </si>
  <si>
    <t>UZB</t>
  </si>
  <si>
    <t>Senegal</t>
  </si>
  <si>
    <t>SEN</t>
  </si>
  <si>
    <t>Chad</t>
  </si>
  <si>
    <t>TCD</t>
  </si>
  <si>
    <t>Honduras</t>
  </si>
  <si>
    <t>HND</t>
  </si>
  <si>
    <t>Ghana</t>
  </si>
  <si>
    <t>GHA</t>
  </si>
  <si>
    <t>LIDCs</t>
  </si>
  <si>
    <t>Ethiopia</t>
  </si>
  <si>
    <t>ETH</t>
  </si>
  <si>
    <t>Kenya</t>
  </si>
  <si>
    <t>KEN</t>
  </si>
  <si>
    <t>Nigeria</t>
  </si>
  <si>
    <t>NGA</t>
  </si>
  <si>
    <t>Bangladesh</t>
  </si>
  <si>
    <t>BGD</t>
  </si>
  <si>
    <t>Zambia</t>
  </si>
  <si>
    <t>ZMB</t>
  </si>
  <si>
    <t>Vietnam</t>
  </si>
  <si>
    <t>VNM</t>
  </si>
  <si>
    <t>Niger</t>
  </si>
  <si>
    <t>NER</t>
  </si>
  <si>
    <t>Myanmar</t>
  </si>
  <si>
    <t>MMR</t>
  </si>
  <si>
    <t>Equity, loans, and guarantees</t>
  </si>
  <si>
    <t>Additional spending and forgone revenue</t>
  </si>
  <si>
    <t>country</t>
  </si>
  <si>
    <t>iso</t>
  </si>
  <si>
    <t>Low Income Developing Countries</t>
  </si>
  <si>
    <t>Thailand</t>
  </si>
  <si>
    <t>THA</t>
  </si>
  <si>
    <t>Chile</t>
  </si>
  <si>
    <t>CHL</t>
  </si>
  <si>
    <t>Serbia</t>
  </si>
  <si>
    <t>SRB</t>
  </si>
  <si>
    <t>Peru</t>
  </si>
  <si>
    <t>PER</t>
  </si>
  <si>
    <t>Indonesia</t>
  </si>
  <si>
    <t>IDN</t>
  </si>
  <si>
    <t>Brazil</t>
  </si>
  <si>
    <t>BRA</t>
  </si>
  <si>
    <t>Mauritius</t>
  </si>
  <si>
    <t>MUS</t>
  </si>
  <si>
    <t>Georgia</t>
  </si>
  <si>
    <t>GEO</t>
  </si>
  <si>
    <t>Poland</t>
  </si>
  <si>
    <t>POL</t>
  </si>
  <si>
    <t>EMEs</t>
  </si>
  <si>
    <t>Kazakhstan</t>
  </si>
  <si>
    <t>KAZ</t>
  </si>
  <si>
    <t>Argentina</t>
  </si>
  <si>
    <t>ARG</t>
  </si>
  <si>
    <t>Bulgaria</t>
  </si>
  <si>
    <t>BGR</t>
  </si>
  <si>
    <t>South Africa</t>
  </si>
  <si>
    <t>ZAF</t>
  </si>
  <si>
    <t>Russia</t>
  </si>
  <si>
    <t>RUS</t>
  </si>
  <si>
    <t>North Macedonia</t>
  </si>
  <si>
    <t>MKD</t>
  </si>
  <si>
    <t>China</t>
  </si>
  <si>
    <t>CHN</t>
  </si>
  <si>
    <t>Colombia</t>
  </si>
  <si>
    <t>COL</t>
  </si>
  <si>
    <t>Philippines</t>
  </si>
  <si>
    <t>PHL</t>
  </si>
  <si>
    <t>India</t>
  </si>
  <si>
    <t>IND</t>
  </si>
  <si>
    <t>Guatemala</t>
  </si>
  <si>
    <t>GTM</t>
  </si>
  <si>
    <t>Turkey</t>
  </si>
  <si>
    <t>TUR</t>
  </si>
  <si>
    <t>Romania</t>
  </si>
  <si>
    <t>ROU</t>
  </si>
  <si>
    <t>Tunisia</t>
  </si>
  <si>
    <t>TUN</t>
  </si>
  <si>
    <t>Saudi Arabia</t>
  </si>
  <si>
    <t>SAU</t>
  </si>
  <si>
    <t>United Arab Emirates</t>
  </si>
  <si>
    <t>ARE</t>
  </si>
  <si>
    <t>Albania</t>
  </si>
  <si>
    <t>ALB</t>
  </si>
  <si>
    <t>Pakistan</t>
  </si>
  <si>
    <t>PAK</t>
  </si>
  <si>
    <t>Egypt</t>
  </si>
  <si>
    <t>EGY</t>
  </si>
  <si>
    <t>Mexico</t>
  </si>
  <si>
    <t>MEX</t>
  </si>
  <si>
    <t>Emerging Market Economies</t>
  </si>
  <si>
    <t>United States</t>
  </si>
  <si>
    <t>New Zealand</t>
  </si>
  <si>
    <t>NZL</t>
  </si>
  <si>
    <t>United Kingdom</t>
  </si>
  <si>
    <t>GBR</t>
  </si>
  <si>
    <t>Singapore</t>
  </si>
  <si>
    <t>SGP</t>
  </si>
  <si>
    <t>Australia</t>
  </si>
  <si>
    <t>AUS</t>
  </si>
  <si>
    <t>Japan</t>
  </si>
  <si>
    <t>Canada</t>
  </si>
  <si>
    <t>CAN</t>
  </si>
  <si>
    <t>Germany</t>
  </si>
  <si>
    <t>AEs</t>
  </si>
  <si>
    <t>Italy</t>
  </si>
  <si>
    <t>The Netherlands</t>
  </si>
  <si>
    <t>NLD</t>
  </si>
  <si>
    <t>France</t>
  </si>
  <si>
    <t>Czech republic</t>
  </si>
  <si>
    <t>CZE</t>
  </si>
  <si>
    <t>Spain</t>
  </si>
  <si>
    <t>Belgium</t>
  </si>
  <si>
    <t>BEL</t>
  </si>
  <si>
    <t>Switzerland</t>
  </si>
  <si>
    <t>CHE</t>
  </si>
  <si>
    <t>Norway</t>
  </si>
  <si>
    <t>NOR</t>
  </si>
  <si>
    <t>Korea</t>
  </si>
  <si>
    <t>KOR</t>
  </si>
  <si>
    <t>Portugal</t>
  </si>
  <si>
    <t>POR</t>
  </si>
  <si>
    <t>Finland</t>
  </si>
  <si>
    <t>FIN</t>
  </si>
  <si>
    <t>Sweden</t>
  </si>
  <si>
    <t>SWE</t>
  </si>
  <si>
    <t>Denmark</t>
  </si>
  <si>
    <t>DNK</t>
  </si>
  <si>
    <t>Advanced Economies</t>
  </si>
  <si>
    <t>Total Envelope (USD)</t>
  </si>
  <si>
    <t>Not Committed</t>
  </si>
  <si>
    <t>Take-Up (USD)</t>
  </si>
  <si>
    <t>Total Envelope (percent of GDP)</t>
  </si>
  <si>
    <t>Take-Up (percent of GDP)</t>
  </si>
  <si>
    <t>Total Envelope (USD) IMF</t>
  </si>
  <si>
    <t>Total Envelope (percent of GDP) IMF</t>
  </si>
  <si>
    <t>Subsidy Element (Weighted by Take-Up)</t>
  </si>
  <si>
    <t>Take-Up (percent of envelope)</t>
  </si>
  <si>
    <t>US</t>
  </si>
  <si>
    <t>* complicated, as PPP was included in the above-the-line item</t>
  </si>
  <si>
    <t>Germany*</t>
  </si>
  <si>
    <t>&gt;&gt; IMF does not include CCFF</t>
  </si>
  <si>
    <t xml:space="preserve">Italy* </t>
  </si>
  <si>
    <t>&gt;&gt; not included, SME fondo (above 100 billion), public moratorium (200 billion))</t>
  </si>
  <si>
    <t>FRED Graph Observations</t>
  </si>
  <si>
    <t>Federal Reserve Economic Data</t>
  </si>
  <si>
    <t>Link: https://fred.stlouisfed.org</t>
  </si>
  <si>
    <t>Help: https://fredhelp.stlouisfed.org</t>
  </si>
  <si>
    <t>Economic Research Division</t>
  </si>
  <si>
    <t>Federal Reserve Bank of St. Louis</t>
  </si>
  <si>
    <t>DRSFRMACBS</t>
  </si>
  <si>
    <t>Delinquency Rate on Single-Family Residential Mortgages, Booked in Domestic Offices, All Commercial Banks, Percent, Quarterly, Seasonally Adjusted</t>
  </si>
  <si>
    <t>Frequency: Quarterly, End of Period</t>
  </si>
  <si>
    <t>observation_date</t>
  </si>
  <si>
    <t>DRALACBS</t>
  </si>
  <si>
    <t>Delinquency Rate on All Loans, All Commercial Banks, Percent, Quarterly, Seasonally Adjusted</t>
  </si>
  <si>
    <t>Relative to 2019</t>
  </si>
  <si>
    <t>Gross private savings (percent of GDP)</t>
  </si>
  <si>
    <t>gross private savings (percent of GDP)</t>
  </si>
  <si>
    <t>Gross private savings (nominal, national currency)</t>
  </si>
  <si>
    <t>nominal GDP (national currency)</t>
  </si>
  <si>
    <t>year</t>
  </si>
  <si>
    <t>ifscode</t>
  </si>
  <si>
    <t>Figure 4a</t>
  </si>
  <si>
    <t>Figure 4b</t>
  </si>
  <si>
    <t>Figure 6a</t>
  </si>
  <si>
    <t>Figure 6b</t>
  </si>
  <si>
    <t>Figure 7a</t>
  </si>
  <si>
    <t>Figure 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</si>
</sst>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
    <numFmt numFmtId="167" formatCode="0.0"/>
    <numFmt numFmtId="168" formatCode="yyyy\-mm\-dd"/>
  </numFmts>
  <fonts count="15" x14ac:knownFonts="1">
    <font>
      <sz val="11"/>
      <color theme="1"/>
      <name val="Calibri"/>
      <family val="2"/>
      <scheme val="minor"/>
    </font>
    <font>
      <sz val="10"/>
      <color theme="1"/>
      <name val="Arial"/>
      <family val="2"/>
    </font>
    <font>
      <sz val="10"/>
      <color theme="1"/>
      <name val="Arial"/>
      <family val="2"/>
    </font>
    <font>
      <sz val="12"/>
      <color theme="1"/>
      <name val="Calibri"/>
      <family val="2"/>
      <scheme val="minor"/>
    </font>
    <font>
      <sz val="14"/>
      <color theme="1"/>
      <name val="Calibri"/>
      <family val="2"/>
      <scheme val="minor"/>
    </font>
    <font>
      <sz val="12"/>
      <color theme="1"/>
      <name val="Times New Roman"/>
      <family val="1"/>
    </font>
    <font>
      <sz val="10"/>
      <color theme="1"/>
      <name val="Times New Roman"/>
      <family val="1"/>
    </font>
    <font>
      <sz val="11"/>
      <color rgb="FFFF0000"/>
      <name val="Calibri"/>
      <family val="2"/>
      <scheme val="minor"/>
    </font>
    <font>
      <sz val="8"/>
      <color rgb="FF1E1E1E"/>
      <name val="Segoe UI"/>
      <family val="2"/>
    </font>
    <font>
      <b/>
      <sz val="10"/>
      <name val="Arial"/>
      <family val="2"/>
    </font>
    <font>
      <sz val="11"/>
      <name val="Calibri"/>
      <family val="2"/>
    </font>
    <font>
      <sz val="10"/>
      <name val="Arial"/>
      <family val="2"/>
    </font>
    <font>
      <sz val="10"/>
      <name val="Arial"/>
    </font>
    <font>
      <b/>
      <sz val="11"/>
      <color theme="1"/>
      <name val="Calibri"/>
      <family val="2"/>
      <scheme val="minor"/>
    </font>
    <font>
      <b/>
      <sz val="14"/>
      <color theme="1"/>
      <name val="Calibri"/>
      <family val="2"/>
      <scheme val="minor"/>
    </font>
  </fonts>
  <fills count="6">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thin">
        <color auto="1"/>
      </right>
      <top/>
      <bottom style="thin">
        <color auto="1"/>
      </bottom>
      <diagonal/>
    </border>
    <border>
      <left/>
      <right/>
      <top/>
      <bottom style="thin">
        <color indexed="64"/>
      </bottom>
      <diagonal/>
    </border>
    <border>
      <left style="thin">
        <color auto="1"/>
      </left>
      <right/>
      <top/>
      <bottom style="thin">
        <color auto="1"/>
      </bottom>
      <diagonal/>
    </border>
    <border>
      <left/>
      <right style="thin">
        <color auto="1"/>
      </right>
      <top/>
      <bottom/>
      <diagonal/>
    </border>
    <border>
      <left style="thin">
        <color indexed="64"/>
      </left>
      <right/>
      <top/>
      <bottom/>
      <diagonal/>
    </border>
    <border>
      <left/>
      <right style="thin">
        <color auto="1"/>
      </right>
      <top style="thin">
        <color auto="1"/>
      </top>
      <bottom/>
      <diagonal/>
    </border>
    <border>
      <left/>
      <right/>
      <top style="thin">
        <color indexed="64"/>
      </top>
      <bottom/>
      <diagonal/>
    </border>
    <border>
      <left style="thin">
        <color auto="1"/>
      </left>
      <right/>
      <top style="thin">
        <color auto="1"/>
      </top>
      <bottom/>
      <diagonal/>
    </border>
  </borders>
  <cellStyleXfs count="5">
    <xf numFmtId="0" fontId="0" fillId="0" borderId="0"/>
    <xf numFmtId="0" fontId="2" fillId="0" borderId="0"/>
    <xf numFmtId="0" fontId="10" fillId="0" borderId="0"/>
    <xf numFmtId="0" fontId="12" fillId="0" borderId="0"/>
    <xf numFmtId="0" fontId="1" fillId="0" borderId="0"/>
  </cellStyleXfs>
  <cellXfs count="72">
    <xf numFmtId="0" fontId="0" fillId="0" borderId="0" xfId="0"/>
    <xf numFmtId="0" fontId="0" fillId="0" borderId="1" xfId="0" applyBorder="1" applyAlignment="1">
      <alignment vertical="center" wrapText="1"/>
    </xf>
    <xf numFmtId="0" fontId="0" fillId="0" borderId="2" xfId="0" applyBorder="1" applyAlignment="1">
      <alignment vertical="center" wrapText="1"/>
    </xf>
    <xf numFmtId="0" fontId="0" fillId="0" borderId="2" xfId="0" applyBorder="1" applyAlignment="1">
      <alignment vertical="top" wrapText="1"/>
    </xf>
    <xf numFmtId="0" fontId="0" fillId="0" borderId="3" xfId="0" applyBorder="1" applyAlignment="1">
      <alignment vertical="center"/>
    </xf>
    <xf numFmtId="0" fontId="0" fillId="0" borderId="4" xfId="0" applyBorder="1" applyAlignment="1">
      <alignment vertical="center"/>
    </xf>
    <xf numFmtId="0" fontId="0" fillId="0" borderId="4" xfId="0" applyBorder="1" applyAlignment="1">
      <alignment vertical="top"/>
    </xf>
    <xf numFmtId="0" fontId="0" fillId="0" borderId="0" xfId="0" applyAlignment="1">
      <alignment wrapText="1"/>
    </xf>
    <xf numFmtId="0" fontId="3" fillId="0" borderId="0" xfId="0" applyFont="1"/>
    <xf numFmtId="0" fontId="3" fillId="0" borderId="0" xfId="0" applyFont="1" applyAlignment="1">
      <alignment wrapText="1"/>
    </xf>
    <xf numFmtId="0" fontId="0" fillId="2" borderId="0" xfId="0" applyFill="1" applyBorder="1"/>
    <xf numFmtId="164" fontId="0" fillId="2" borderId="0" xfId="0" applyNumberFormat="1" applyFill="1" applyBorder="1"/>
    <xf numFmtId="0" fontId="4" fillId="3" borderId="0" xfId="0" applyFont="1" applyFill="1"/>
    <xf numFmtId="0" fontId="0" fillId="3" borderId="0" xfId="0" applyFill="1"/>
    <xf numFmtId="0" fontId="5" fillId="0" borderId="6" xfId="0" applyFont="1" applyBorder="1" applyAlignment="1">
      <alignment vertical="center" wrapText="1"/>
    </xf>
    <xf numFmtId="0" fontId="5" fillId="0" borderId="4" xfId="0" applyFont="1" applyBorder="1" applyAlignment="1">
      <alignment vertical="center" wrapText="1"/>
    </xf>
    <xf numFmtId="0" fontId="5" fillId="0" borderId="3" xfId="0" applyFont="1" applyBorder="1" applyAlignment="1">
      <alignment vertical="center"/>
    </xf>
    <xf numFmtId="0" fontId="5" fillId="0" borderId="4" xfId="0" applyFont="1" applyBorder="1" applyAlignment="1">
      <alignment vertical="center"/>
    </xf>
    <xf numFmtId="0" fontId="6" fillId="0" borderId="0" xfId="0" applyFont="1" applyAlignment="1">
      <alignment vertical="center"/>
    </xf>
    <xf numFmtId="0" fontId="5" fillId="3" borderId="0" xfId="0" applyFont="1" applyFill="1" applyAlignment="1">
      <alignment vertical="center"/>
    </xf>
    <xf numFmtId="0" fontId="0" fillId="0" borderId="0" xfId="0" applyAlignment="1">
      <alignment vertical="center" wrapText="1"/>
    </xf>
    <xf numFmtId="0" fontId="0" fillId="4" borderId="0" xfId="0" applyFill="1" applyAlignment="1">
      <alignment vertical="center" wrapText="1"/>
    </xf>
    <xf numFmtId="0" fontId="0" fillId="0" borderId="0" xfId="0" applyAlignment="1">
      <alignment horizontal="right"/>
    </xf>
    <xf numFmtId="0" fontId="0" fillId="4" borderId="0" xfId="0" applyFill="1"/>
    <xf numFmtId="165" fontId="0" fillId="0" borderId="0" xfId="0" applyNumberFormat="1"/>
    <xf numFmtId="166" fontId="0" fillId="0" borderId="0" xfId="0" applyNumberFormat="1"/>
    <xf numFmtId="0" fontId="7" fillId="0" borderId="0" xfId="0" applyFont="1"/>
    <xf numFmtId="0" fontId="7" fillId="4" borderId="0" xfId="0" applyFont="1" applyFill="1"/>
    <xf numFmtId="0" fontId="0" fillId="3" borderId="0" xfId="0" applyFill="1" applyAlignment="1">
      <alignment horizontal="right"/>
    </xf>
    <xf numFmtId="165" fontId="0" fillId="3" borderId="0" xfId="0" applyNumberFormat="1" applyFill="1"/>
    <xf numFmtId="0" fontId="7" fillId="3" borderId="0" xfId="0" applyFont="1" applyFill="1" applyAlignment="1">
      <alignment horizontal="right"/>
    </xf>
    <xf numFmtId="166" fontId="0" fillId="3" borderId="0" xfId="0" applyNumberFormat="1" applyFill="1"/>
    <xf numFmtId="0" fontId="2" fillId="0" borderId="0" xfId="1"/>
    <xf numFmtId="0" fontId="2" fillId="5" borderId="0" xfId="1" applyFill="1"/>
    <xf numFmtId="0" fontId="8" fillId="5" borderId="0" xfId="1" applyFont="1" applyFill="1"/>
    <xf numFmtId="2" fontId="2" fillId="5" borderId="0" xfId="1" applyNumberFormat="1" applyFill="1"/>
    <xf numFmtId="2" fontId="2" fillId="5" borderId="7" xfId="1" applyNumberFormat="1" applyFill="1" applyBorder="1"/>
    <xf numFmtId="2" fontId="2" fillId="5" borderId="8" xfId="1" applyNumberFormat="1" applyFill="1" applyBorder="1"/>
    <xf numFmtId="0" fontId="2" fillId="5" borderId="8" xfId="1" applyFill="1" applyBorder="1"/>
    <xf numFmtId="0" fontId="2" fillId="5" borderId="9" xfId="1" applyFill="1" applyBorder="1"/>
    <xf numFmtId="2" fontId="2" fillId="5" borderId="10" xfId="1" applyNumberFormat="1" applyFill="1" applyBorder="1"/>
    <xf numFmtId="0" fontId="2" fillId="5" borderId="11" xfId="1" applyFill="1" applyBorder="1"/>
    <xf numFmtId="0" fontId="2" fillId="5" borderId="12" xfId="1" applyFill="1" applyBorder="1"/>
    <xf numFmtId="0" fontId="2" fillId="5" borderId="13" xfId="1" applyFill="1" applyBorder="1"/>
    <xf numFmtId="0" fontId="2" fillId="5" borderId="14" xfId="1" applyFill="1" applyBorder="1"/>
    <xf numFmtId="0" fontId="9" fillId="5" borderId="0" xfId="1" applyFont="1" applyFill="1"/>
    <xf numFmtId="0" fontId="2" fillId="5" borderId="7" xfId="1" applyFill="1" applyBorder="1"/>
    <xf numFmtId="0" fontId="2" fillId="5" borderId="10" xfId="1" applyFill="1" applyBorder="1"/>
    <xf numFmtId="167" fontId="2" fillId="5" borderId="8" xfId="1" applyNumberFormat="1" applyFill="1" applyBorder="1"/>
    <xf numFmtId="167" fontId="2" fillId="5" borderId="0" xfId="1" applyNumberFormat="1" applyFill="1"/>
    <xf numFmtId="0" fontId="2" fillId="5" borderId="0" xfId="1" quotePrefix="1" applyFill="1"/>
    <xf numFmtId="2" fontId="2" fillId="5" borderId="11" xfId="1" applyNumberFormat="1" applyFill="1" applyBorder="1"/>
    <xf numFmtId="0" fontId="10" fillId="5" borderId="12" xfId="2" applyFill="1" applyBorder="1"/>
    <xf numFmtId="0" fontId="10" fillId="5" borderId="13" xfId="2" applyFill="1" applyBorder="1"/>
    <xf numFmtId="0" fontId="2" fillId="0" borderId="0" xfId="1" applyAlignment="1">
      <alignment wrapText="1"/>
    </xf>
    <xf numFmtId="0" fontId="11" fillId="0" borderId="0" xfId="1" applyFont="1"/>
    <xf numFmtId="1" fontId="11" fillId="0" borderId="0" xfId="1" applyNumberFormat="1" applyFont="1"/>
    <xf numFmtId="167" fontId="11" fillId="0" borderId="0" xfId="1" applyNumberFormat="1" applyFont="1"/>
    <xf numFmtId="167" fontId="2" fillId="0" borderId="0" xfId="1" applyNumberFormat="1"/>
    <xf numFmtId="0" fontId="12" fillId="0" borderId="0" xfId="3"/>
    <xf numFmtId="168" fontId="12" fillId="0" borderId="0" xfId="3" applyNumberFormat="1"/>
    <xf numFmtId="2" fontId="12" fillId="0" borderId="0" xfId="3" applyNumberFormat="1"/>
    <xf numFmtId="0" fontId="1" fillId="0" borderId="0" xfId="4"/>
    <xf numFmtId="167" fontId="1" fillId="0" borderId="0" xfId="4" applyNumberFormat="1"/>
    <xf numFmtId="0" fontId="1" fillId="0" borderId="0" xfId="4" applyAlignment="1">
      <alignment wrapText="1"/>
    </xf>
    <xf numFmtId="0" fontId="1" fillId="3" borderId="0" xfId="4" applyFill="1" applyAlignment="1">
      <alignment wrapText="1"/>
    </xf>
    <xf numFmtId="0" fontId="13" fillId="0" borderId="0" xfId="0" applyFont="1"/>
    <xf numFmtId="0" fontId="14" fillId="3" borderId="0" xfId="0" applyFont="1" applyFill="1"/>
    <xf numFmtId="0" fontId="5" fillId="0" borderId="5" xfId="0" applyFont="1" applyBorder="1" applyAlignment="1">
      <alignment vertical="center" wrapText="1"/>
    </xf>
    <xf numFmtId="0" fontId="5" fillId="0" borderId="3" xfId="0" applyFont="1" applyBorder="1" applyAlignment="1">
      <alignment vertical="center" wrapText="1"/>
    </xf>
    <xf numFmtId="0" fontId="5" fillId="0" borderId="5" xfId="0" applyFont="1" applyBorder="1" applyAlignment="1">
      <alignment vertical="center"/>
    </xf>
    <xf numFmtId="0" fontId="5" fillId="0" borderId="3" xfId="0" applyFont="1" applyBorder="1" applyAlignment="1">
      <alignment vertical="center"/>
    </xf>
  </cellXfs>
  <cellStyles count="5">
    <cellStyle name="Normal" xfId="0" builtinId="0"/>
    <cellStyle name="Normal 2" xfId="1" xr:uid="{2D93CB10-C326-4793-83C9-A133D24AB4E8}"/>
    <cellStyle name="Normal 2 2" xfId="2" xr:uid="{4253B99D-F41A-49A8-A9B1-977121E8B64A}"/>
    <cellStyle name="Normal 3" xfId="3" xr:uid="{041A7B9B-4DBC-4C94-A7C6-DF54FC76B6B8}"/>
    <cellStyle name="Normal 4" xfId="4" xr:uid="{E4AF1DA0-2070-4BBC-BE05-B71CCCC2EC1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1.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2.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3.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4.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9.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966851646705557E-2"/>
          <c:y val="2.7064122549821365E-2"/>
          <c:w val="0.91984230096237973"/>
          <c:h val="0.85929899387576558"/>
        </c:manualLayout>
      </c:layout>
      <c:barChart>
        <c:barDir val="col"/>
        <c:grouping val="clustered"/>
        <c:varyColors val="0"/>
        <c:ser>
          <c:idx val="0"/>
          <c:order val="0"/>
          <c:tx>
            <c:strRef>
              <c:f>'Figure 1'!$D$8</c:f>
              <c:strCache>
                <c:ptCount val="1"/>
                <c:pt idx="0">
                  <c:v>Additional spending and forgone revenue</c:v>
                </c:pt>
              </c:strCache>
            </c:strRef>
          </c:tx>
          <c:spPr>
            <a:solidFill>
              <a:schemeClr val="accent1"/>
            </a:solidFill>
            <a:ln>
              <a:noFill/>
            </a:ln>
            <a:effectLst/>
          </c:spPr>
          <c:invertIfNegative val="0"/>
          <c:cat>
            <c:strRef>
              <c:f>'Figure 1'!$B$9:$B$30</c:f>
              <c:strCache>
                <c:ptCount val="22"/>
                <c:pt idx="0">
                  <c:v>DNK</c:v>
                </c:pt>
                <c:pt idx="1">
                  <c:v>SWE</c:v>
                </c:pt>
                <c:pt idx="2">
                  <c:v>FIN</c:v>
                </c:pt>
                <c:pt idx="3">
                  <c:v>POR</c:v>
                </c:pt>
                <c:pt idx="4">
                  <c:v>KOR</c:v>
                </c:pt>
                <c:pt idx="5">
                  <c:v>NOR</c:v>
                </c:pt>
                <c:pt idx="6">
                  <c:v>CHE</c:v>
                </c:pt>
                <c:pt idx="7">
                  <c:v>BEL</c:v>
                </c:pt>
                <c:pt idx="8">
                  <c:v>ESP</c:v>
                </c:pt>
                <c:pt idx="9">
                  <c:v>CZE</c:v>
                </c:pt>
                <c:pt idx="10">
                  <c:v>FRA</c:v>
                </c:pt>
                <c:pt idx="11">
                  <c:v>NLD</c:v>
                </c:pt>
                <c:pt idx="12">
                  <c:v>ITA</c:v>
                </c:pt>
                <c:pt idx="13">
                  <c:v>AEs</c:v>
                </c:pt>
                <c:pt idx="14">
                  <c:v>DEU</c:v>
                </c:pt>
                <c:pt idx="15">
                  <c:v>CAN</c:v>
                </c:pt>
                <c:pt idx="16">
                  <c:v>JPN</c:v>
                </c:pt>
                <c:pt idx="17">
                  <c:v>AUS</c:v>
                </c:pt>
                <c:pt idx="18">
                  <c:v>SGP</c:v>
                </c:pt>
                <c:pt idx="19">
                  <c:v>GBR</c:v>
                </c:pt>
                <c:pt idx="20">
                  <c:v>NZL</c:v>
                </c:pt>
                <c:pt idx="21">
                  <c:v>USA</c:v>
                </c:pt>
              </c:strCache>
            </c:strRef>
          </c:cat>
          <c:val>
            <c:numRef>
              <c:f>'Figure 1'!$D$9:$D$30</c:f>
              <c:numCache>
                <c:formatCode>0.00</c:formatCode>
                <c:ptCount val="22"/>
                <c:pt idx="0">
                  <c:v>3.412660153565414</c:v>
                </c:pt>
                <c:pt idx="1">
                  <c:v>4.1538214254109116</c:v>
                </c:pt>
                <c:pt idx="2">
                  <c:v>4.7843243517875598</c:v>
                </c:pt>
                <c:pt idx="3" formatCode="0.0">
                  <c:v>6.047351260148055</c:v>
                </c:pt>
                <c:pt idx="4">
                  <c:v>6.3988747084813387</c:v>
                </c:pt>
                <c:pt idx="5">
                  <c:v>7.4022943167997886</c:v>
                </c:pt>
                <c:pt idx="6">
                  <c:v>7.9111095244692748</c:v>
                </c:pt>
                <c:pt idx="7">
                  <c:v>8.1786083953747628</c:v>
                </c:pt>
                <c:pt idx="8" formatCode="0.0">
                  <c:v>8.3916545151825215</c:v>
                </c:pt>
                <c:pt idx="9" formatCode="0.0">
                  <c:v>9.1911264362891103</c:v>
                </c:pt>
                <c:pt idx="10" formatCode="0.0">
                  <c:v>9.6358441242628725</c:v>
                </c:pt>
                <c:pt idx="11" formatCode="0.0">
                  <c:v>10.2862785044276</c:v>
                </c:pt>
                <c:pt idx="12" formatCode="0.0">
                  <c:v>10.898555638640223</c:v>
                </c:pt>
                <c:pt idx="13" formatCode="0.0">
                  <c:v>11.689682936652421</c:v>
                </c:pt>
                <c:pt idx="14" formatCode="0.0">
                  <c:v>15.322666856715248</c:v>
                </c:pt>
                <c:pt idx="15">
                  <c:v>15.923588544631171</c:v>
                </c:pt>
                <c:pt idx="16" formatCode="0.0">
                  <c:v>16.725807215115971</c:v>
                </c:pt>
                <c:pt idx="17">
                  <c:v>18.370673152863606</c:v>
                </c:pt>
                <c:pt idx="18" formatCode="0.0">
                  <c:v>18.39709108521307</c:v>
                </c:pt>
                <c:pt idx="19" formatCode="0.0">
                  <c:v>19.27047748644793</c:v>
                </c:pt>
                <c:pt idx="20" formatCode="0.0">
                  <c:v>19.27864943902545</c:v>
                </c:pt>
                <c:pt idx="21" formatCode="0.0">
                  <c:v>25.501884534848941</c:v>
                </c:pt>
              </c:numCache>
            </c:numRef>
          </c:val>
          <c:extLst>
            <c:ext xmlns:c16="http://schemas.microsoft.com/office/drawing/2014/chart" uri="{C3380CC4-5D6E-409C-BE32-E72D297353CC}">
              <c16:uniqueId val="{00000000-30B4-4AE7-A7D2-74421548D602}"/>
            </c:ext>
          </c:extLst>
        </c:ser>
        <c:ser>
          <c:idx val="1"/>
          <c:order val="1"/>
          <c:tx>
            <c:strRef>
              <c:f>'Figure 1'!$E$8</c:f>
              <c:strCache>
                <c:ptCount val="1"/>
                <c:pt idx="0">
                  <c:v>Equity, loans, and guarantees</c:v>
                </c:pt>
              </c:strCache>
            </c:strRef>
          </c:tx>
          <c:spPr>
            <a:solidFill>
              <a:schemeClr val="accent1">
                <a:alpha val="50000"/>
              </a:schemeClr>
            </a:solidFill>
            <a:ln>
              <a:solidFill>
                <a:schemeClr val="tx1"/>
              </a:solidFill>
            </a:ln>
            <a:effectLst/>
          </c:spPr>
          <c:invertIfNegative val="0"/>
          <c:cat>
            <c:strRef>
              <c:f>'Figure 1'!$B$9:$B$30</c:f>
              <c:strCache>
                <c:ptCount val="22"/>
                <c:pt idx="0">
                  <c:v>DNK</c:v>
                </c:pt>
                <c:pt idx="1">
                  <c:v>SWE</c:v>
                </c:pt>
                <c:pt idx="2">
                  <c:v>FIN</c:v>
                </c:pt>
                <c:pt idx="3">
                  <c:v>POR</c:v>
                </c:pt>
                <c:pt idx="4">
                  <c:v>KOR</c:v>
                </c:pt>
                <c:pt idx="5">
                  <c:v>NOR</c:v>
                </c:pt>
                <c:pt idx="6">
                  <c:v>CHE</c:v>
                </c:pt>
                <c:pt idx="7">
                  <c:v>BEL</c:v>
                </c:pt>
                <c:pt idx="8">
                  <c:v>ESP</c:v>
                </c:pt>
                <c:pt idx="9">
                  <c:v>CZE</c:v>
                </c:pt>
                <c:pt idx="10">
                  <c:v>FRA</c:v>
                </c:pt>
                <c:pt idx="11">
                  <c:v>NLD</c:v>
                </c:pt>
                <c:pt idx="12">
                  <c:v>ITA</c:v>
                </c:pt>
                <c:pt idx="13">
                  <c:v>AEs</c:v>
                </c:pt>
                <c:pt idx="14">
                  <c:v>DEU</c:v>
                </c:pt>
                <c:pt idx="15">
                  <c:v>CAN</c:v>
                </c:pt>
                <c:pt idx="16">
                  <c:v>JPN</c:v>
                </c:pt>
                <c:pt idx="17">
                  <c:v>AUS</c:v>
                </c:pt>
                <c:pt idx="18">
                  <c:v>SGP</c:v>
                </c:pt>
                <c:pt idx="19">
                  <c:v>GBR</c:v>
                </c:pt>
                <c:pt idx="20">
                  <c:v>NZL</c:v>
                </c:pt>
                <c:pt idx="21">
                  <c:v>USA</c:v>
                </c:pt>
              </c:strCache>
            </c:strRef>
          </c:cat>
          <c:val>
            <c:numRef>
              <c:f>'Figure 1'!$E$9:$E$30</c:f>
              <c:numCache>
                <c:formatCode>0.00</c:formatCode>
                <c:ptCount val="22"/>
                <c:pt idx="0">
                  <c:v>15.633846892182691</c:v>
                </c:pt>
                <c:pt idx="1">
                  <c:v>5.2514737537682885</c:v>
                </c:pt>
                <c:pt idx="2">
                  <c:v>7.3670127186817282</c:v>
                </c:pt>
                <c:pt idx="3" formatCode="0.0">
                  <c:v>5.7474826026200523</c:v>
                </c:pt>
                <c:pt idx="4">
                  <c:v>10.133706995889202</c:v>
                </c:pt>
                <c:pt idx="5">
                  <c:v>4.5196068763764252</c:v>
                </c:pt>
                <c:pt idx="6">
                  <c:v>6.2155277269910725</c:v>
                </c:pt>
                <c:pt idx="7">
                  <c:v>11.880038211167678</c:v>
                </c:pt>
                <c:pt idx="8" formatCode="0.0">
                  <c:v>14.371343413420227</c:v>
                </c:pt>
                <c:pt idx="9" formatCode="0.0">
                  <c:v>15.476002537832619</c:v>
                </c:pt>
                <c:pt idx="10" formatCode="0.0">
                  <c:v>15.211519588685375</c:v>
                </c:pt>
                <c:pt idx="11" formatCode="0.0">
                  <c:v>4.3494834988345135</c:v>
                </c:pt>
                <c:pt idx="12" formatCode="0.0">
                  <c:v>35.253800114434831</c:v>
                </c:pt>
                <c:pt idx="13" formatCode="0.0">
                  <c:v>11.383563231643752</c:v>
                </c:pt>
                <c:pt idx="14" formatCode="0.0">
                  <c:v>27.786270524971673</c:v>
                </c:pt>
                <c:pt idx="15" formatCode="0.0">
                  <c:v>3.9502835723081042</c:v>
                </c:pt>
                <c:pt idx="16" formatCode="0.0">
                  <c:v>28.328059722826829</c:v>
                </c:pt>
                <c:pt idx="17" formatCode="0.0">
                  <c:v>1.7776432412226326</c:v>
                </c:pt>
                <c:pt idx="18" formatCode="0.0">
                  <c:v>4.6898725825572125</c:v>
                </c:pt>
                <c:pt idx="19" formatCode="0.0">
                  <c:v>16.715126946045977</c:v>
                </c:pt>
                <c:pt idx="20" formatCode="0.0">
                  <c:v>1.9558050155533067</c:v>
                </c:pt>
                <c:pt idx="21" formatCode="0.0">
                  <c:v>2.4409213281483697</c:v>
                </c:pt>
              </c:numCache>
            </c:numRef>
          </c:val>
          <c:extLst>
            <c:ext xmlns:c16="http://schemas.microsoft.com/office/drawing/2014/chart" uri="{C3380CC4-5D6E-409C-BE32-E72D297353CC}">
              <c16:uniqueId val="{00000001-30B4-4AE7-A7D2-74421548D602}"/>
            </c:ext>
          </c:extLst>
        </c:ser>
        <c:dLbls>
          <c:showLegendKey val="0"/>
          <c:showVal val="0"/>
          <c:showCatName val="0"/>
          <c:showSerName val="0"/>
          <c:showPercent val="0"/>
          <c:showBubbleSize val="0"/>
        </c:dLbls>
        <c:gapWidth val="219"/>
        <c:axId val="413358112"/>
        <c:axId val="167687744"/>
      </c:barChart>
      <c:catAx>
        <c:axId val="413358112"/>
        <c:scaling>
          <c:orientation val="minMax"/>
        </c:scaling>
        <c:delete val="0"/>
        <c:axPos val="b"/>
        <c:numFmt formatCode="General" sourceLinked="1"/>
        <c:majorTickMark val="none"/>
        <c:minorTickMark val="none"/>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1100" b="0" i="0" u="none" strike="noStrike" kern="1200" baseline="0">
                <a:solidFill>
                  <a:sysClr val="windowText" lastClr="000000"/>
                </a:solidFill>
                <a:latin typeface="+mn-lt"/>
                <a:ea typeface="+mn-ea"/>
                <a:cs typeface="+mn-cs"/>
              </a:defRPr>
            </a:pPr>
            <a:endParaRPr lang="en-US"/>
          </a:p>
        </c:txPr>
        <c:crossAx val="167687744"/>
        <c:crosses val="autoZero"/>
        <c:auto val="1"/>
        <c:lblAlgn val="ctr"/>
        <c:lblOffset val="100"/>
        <c:noMultiLvlLbl val="0"/>
      </c:catAx>
      <c:valAx>
        <c:axId val="167687744"/>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413358112"/>
        <c:crosses val="autoZero"/>
        <c:crossBetween val="between"/>
        <c:majorUnit val="5"/>
      </c:valAx>
      <c:spPr>
        <a:solidFill>
          <a:sysClr val="window" lastClr="FFFFFF"/>
        </a:solidFill>
        <a:ln>
          <a:solidFill>
            <a:schemeClr val="bg1">
              <a:lumMod val="65000"/>
            </a:schemeClr>
          </a:solidFill>
        </a:ln>
        <a:effectLst/>
      </c:spPr>
    </c:plotArea>
    <c:legend>
      <c:legendPos val="t"/>
      <c:layout>
        <c:manualLayout>
          <c:xMode val="edge"/>
          <c:yMode val="edge"/>
          <c:x val="0.32879677896883225"/>
          <c:y val="2.9435504235439957E-2"/>
          <c:w val="0.6339671330403378"/>
          <c:h val="0.11420460197577344"/>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fld id="{CF91F6F2-36AD-42E9-853F-BA6C2580592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B9D1-4E00-8846-CC7B029D6ADB}"/>
                </c:ext>
              </c:extLst>
            </c:dLbl>
            <c:dLbl>
              <c:idx val="1"/>
              <c:tx>
                <c:rich>
                  <a:bodyPr/>
                  <a:lstStyle/>
                  <a:p>
                    <a:fld id="{BCF01308-BFA6-483D-AD41-80C030779FB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B9D1-4E00-8846-CC7B029D6ADB}"/>
                </c:ext>
              </c:extLst>
            </c:dLbl>
            <c:dLbl>
              <c:idx val="2"/>
              <c:tx>
                <c:rich>
                  <a:bodyPr/>
                  <a:lstStyle/>
                  <a:p>
                    <a:fld id="{2DB5967F-CF20-4216-8CE9-5D1080EF598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B9D1-4E00-8846-CC7B029D6ADB}"/>
                </c:ext>
              </c:extLst>
            </c:dLbl>
            <c:dLbl>
              <c:idx val="3"/>
              <c:tx>
                <c:rich>
                  <a:bodyPr/>
                  <a:lstStyle/>
                  <a:p>
                    <a:fld id="{A7EC32CA-F171-48AE-8677-C407C4EA634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B9D1-4E00-8846-CC7B029D6ADB}"/>
                </c:ext>
              </c:extLst>
            </c:dLbl>
            <c:dLbl>
              <c:idx val="4"/>
              <c:tx>
                <c:rich>
                  <a:bodyPr/>
                  <a:lstStyle/>
                  <a:p>
                    <a:fld id="{887CAF79-47E4-4738-8CD7-9F7F6CB5366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B9D1-4E00-8846-CC7B029D6ADB}"/>
                </c:ext>
              </c:extLst>
            </c:dLbl>
            <c:dLbl>
              <c:idx val="5"/>
              <c:tx>
                <c:rich>
                  <a:bodyPr/>
                  <a:lstStyle/>
                  <a:p>
                    <a:fld id="{AC6E1F7A-6B69-4AF6-BD93-2C1BD9AF667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B9D1-4E00-8846-CC7B029D6ADB}"/>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DataLabelsRange val="1"/>
                <c15:showLeaderLines val="0"/>
              </c:ext>
            </c:extLst>
          </c:dLbls>
          <c:trendline>
            <c:spPr>
              <a:ln w="19050" cap="rnd">
                <a:solidFill>
                  <a:schemeClr val="accent1"/>
                </a:solidFill>
                <a:prstDash val="sysDot"/>
              </a:ln>
              <a:effectLst/>
            </c:spPr>
            <c:trendlineType val="linear"/>
            <c:dispRSqr val="0"/>
            <c:dispEq val="0"/>
          </c:trendline>
          <c:xVal>
            <c:numRef>
              <c:f>'[3]ex Japan_new IMF'!$I$78:$I$83</c:f>
              <c:numCache>
                <c:formatCode>General</c:formatCode>
                <c:ptCount val="6"/>
                <c:pt idx="0">
                  <c:v>0.15141388174807197</c:v>
                </c:pt>
                <c:pt idx="1">
                  <c:v>8.3790133124510571E-2</c:v>
                </c:pt>
                <c:pt idx="2">
                  <c:v>9.5869647593785523E-2</c:v>
                </c:pt>
                <c:pt idx="3">
                  <c:v>0.10806536636794939</c:v>
                </c:pt>
                <c:pt idx="4">
                  <c:v>0.19297597042513864</c:v>
                </c:pt>
                <c:pt idx="5">
                  <c:v>0.25299145299145298</c:v>
                </c:pt>
              </c:numCache>
            </c:numRef>
          </c:xVal>
          <c:yVal>
            <c:numRef>
              <c:f>'[3]ex Japan_new IMF'!$J$78:$J$83</c:f>
              <c:numCache>
                <c:formatCode>General</c:formatCode>
                <c:ptCount val="6"/>
                <c:pt idx="0">
                  <c:v>1.174471999999982E-2</c:v>
                </c:pt>
                <c:pt idx="1">
                  <c:v>6.7340024035999591E-2</c:v>
                </c:pt>
                <c:pt idx="2">
                  <c:v>5.1679807177999582E-2</c:v>
                </c:pt>
                <c:pt idx="3">
                  <c:v>6.5315988799999669E-2</c:v>
                </c:pt>
                <c:pt idx="4">
                  <c:v>8.8298519359999883E-2</c:v>
                </c:pt>
                <c:pt idx="5">
                  <c:v>5.7151958344999754E-2</c:v>
                </c:pt>
              </c:numCache>
            </c:numRef>
          </c:yVal>
          <c:smooth val="0"/>
          <c:extLst>
            <c:ext xmlns:c15="http://schemas.microsoft.com/office/drawing/2012/chart" uri="{02D57815-91ED-43cb-92C2-25804820EDAC}">
              <c15:datalabelsRange>
                <c15:f>'[3]ex Japan_new IMF'!$H$78:$H$83</c15:f>
                <c15:dlblRangeCache>
                  <c:ptCount val="6"/>
                  <c:pt idx="0">
                    <c:v>DEU</c:v>
                  </c:pt>
                  <c:pt idx="1">
                    <c:v>ESP</c:v>
                  </c:pt>
                  <c:pt idx="2">
                    <c:v>FRA</c:v>
                  </c:pt>
                  <c:pt idx="3">
                    <c:v>ITA</c:v>
                  </c:pt>
                  <c:pt idx="4">
                    <c:v>UK</c:v>
                  </c:pt>
                  <c:pt idx="5">
                    <c:v>USA</c:v>
                  </c:pt>
                </c15:dlblRangeCache>
              </c15:datalabelsRange>
            </c:ext>
            <c:ext xmlns:c16="http://schemas.microsoft.com/office/drawing/2014/chart" uri="{C3380CC4-5D6E-409C-BE32-E72D297353CC}">
              <c16:uniqueId val="{00000007-B9D1-4E00-8846-CC7B029D6ADB}"/>
            </c:ext>
          </c:extLst>
        </c:ser>
        <c:dLbls>
          <c:showLegendKey val="0"/>
          <c:showVal val="0"/>
          <c:showCatName val="0"/>
          <c:showSerName val="0"/>
          <c:showPercent val="0"/>
          <c:showBubbleSize val="0"/>
        </c:dLbls>
        <c:axId val="1640873312"/>
        <c:axId val="1640873728"/>
      </c:scatterChart>
      <c:valAx>
        <c:axId val="16408733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Policy share of GDP</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873728"/>
        <c:crosses val="autoZero"/>
        <c:crossBetween val="midCat"/>
      </c:valAx>
      <c:valAx>
        <c:axId val="16408737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Real</a:t>
                </a:r>
                <a:r>
                  <a:rPr lang="en-US" baseline="0"/>
                  <a:t> GDP growth</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8733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fld id="{3D2FD94C-C694-49B0-8DC9-EF97A43B550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34C0-4712-85C2-AA3A23406153}"/>
                </c:ext>
              </c:extLst>
            </c:dLbl>
            <c:dLbl>
              <c:idx val="1"/>
              <c:tx>
                <c:rich>
                  <a:bodyPr/>
                  <a:lstStyle/>
                  <a:p>
                    <a:fld id="{D45FA0D0-D6C2-4D20-BC72-65EA38BB995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34C0-4712-85C2-AA3A23406153}"/>
                </c:ext>
              </c:extLst>
            </c:dLbl>
            <c:dLbl>
              <c:idx val="2"/>
              <c:tx>
                <c:rich>
                  <a:bodyPr/>
                  <a:lstStyle/>
                  <a:p>
                    <a:fld id="{DED8BA85-E43E-4895-92AB-BF160B2FE43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34C0-4712-85C2-AA3A23406153}"/>
                </c:ext>
              </c:extLst>
            </c:dLbl>
            <c:dLbl>
              <c:idx val="3"/>
              <c:tx>
                <c:rich>
                  <a:bodyPr/>
                  <a:lstStyle/>
                  <a:p>
                    <a:fld id="{32149629-4C1D-4274-989C-C3C721D27E3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34C0-4712-85C2-AA3A23406153}"/>
                </c:ext>
              </c:extLst>
            </c:dLbl>
            <c:dLbl>
              <c:idx val="4"/>
              <c:tx>
                <c:rich>
                  <a:bodyPr/>
                  <a:lstStyle/>
                  <a:p>
                    <a:fld id="{66A73719-33D8-4711-96D7-B24BAB3DCD8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34C0-4712-85C2-AA3A23406153}"/>
                </c:ext>
              </c:extLst>
            </c:dLbl>
            <c:dLbl>
              <c:idx val="5"/>
              <c:tx>
                <c:rich>
                  <a:bodyPr/>
                  <a:lstStyle/>
                  <a:p>
                    <a:fld id="{538F62E7-B1B3-4081-AF2F-BB804878D65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34C0-4712-85C2-AA3A23406153}"/>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DataLabelsRange val="1"/>
                <c15:showLeaderLines val="0"/>
              </c:ext>
            </c:extLst>
          </c:dLbls>
          <c:trendline>
            <c:spPr>
              <a:ln w="19050" cap="rnd">
                <a:solidFill>
                  <a:schemeClr val="accent1"/>
                </a:solidFill>
                <a:prstDash val="sysDot"/>
              </a:ln>
              <a:effectLst/>
            </c:spPr>
            <c:trendlineType val="linear"/>
            <c:dispRSqr val="0"/>
            <c:dispEq val="0"/>
          </c:trendline>
          <c:xVal>
            <c:numRef>
              <c:f>'Fig4ab &amp; Fig6ab &amp; Fig7ab'!$K$100:$K$105</c:f>
              <c:numCache>
                <c:formatCode>0.0000</c:formatCode>
                <c:ptCount val="6"/>
                <c:pt idx="0">
                  <c:v>0.16748071979434448</c:v>
                </c:pt>
                <c:pt idx="1">
                  <c:v>0.22889584964761159</c:v>
                </c:pt>
                <c:pt idx="2">
                  <c:v>0.18840469874952634</c:v>
                </c:pt>
                <c:pt idx="3">
                  <c:v>0.23073273589878757</c:v>
                </c:pt>
                <c:pt idx="4">
                  <c:v>0.24608133086876155</c:v>
                </c:pt>
                <c:pt idx="5">
                  <c:v>0.25933048433048433</c:v>
                </c:pt>
              </c:numCache>
            </c:numRef>
          </c:xVal>
          <c:yVal>
            <c:numRef>
              <c:f>'Fig4ab &amp; Fig6ab &amp; Fig7ab'!$L$100:$L$105</c:f>
              <c:numCache>
                <c:formatCode>General</c:formatCode>
                <c:ptCount val="6"/>
                <c:pt idx="0">
                  <c:v>0.19500000000000006</c:v>
                </c:pt>
                <c:pt idx="1">
                  <c:v>0.20110000000000006</c:v>
                </c:pt>
                <c:pt idx="2">
                  <c:v>0.10929999999999995</c:v>
                </c:pt>
                <c:pt idx="3">
                  <c:v>0.35179999999999989</c:v>
                </c:pt>
                <c:pt idx="4">
                  <c:v>0.54380000000000006</c:v>
                </c:pt>
                <c:pt idx="5">
                  <c:v>0.33279999999999998</c:v>
                </c:pt>
              </c:numCache>
            </c:numRef>
          </c:yVal>
          <c:smooth val="0"/>
          <c:extLst>
            <c:ext xmlns:c15="http://schemas.microsoft.com/office/drawing/2012/chart" uri="{02D57815-91ED-43cb-92C2-25804820EDAC}">
              <c15:datalabelsRange>
                <c15:f>'Fig4ab &amp; Fig6ab &amp; Fig7ab'!$J$100:$J$105</c15:f>
                <c15:dlblRangeCache>
                  <c:ptCount val="6"/>
                  <c:pt idx="0">
                    <c:v>DEU</c:v>
                  </c:pt>
                  <c:pt idx="1">
                    <c:v>ESP</c:v>
                  </c:pt>
                  <c:pt idx="2">
                    <c:v>FRA</c:v>
                  </c:pt>
                  <c:pt idx="3">
                    <c:v>ITA</c:v>
                  </c:pt>
                  <c:pt idx="4">
                    <c:v>UK</c:v>
                  </c:pt>
                  <c:pt idx="5">
                    <c:v>USA</c:v>
                  </c:pt>
                </c15:dlblRangeCache>
              </c15:datalabelsRange>
            </c:ext>
            <c:ext xmlns:c16="http://schemas.microsoft.com/office/drawing/2014/chart" uri="{C3380CC4-5D6E-409C-BE32-E72D297353CC}">
              <c16:uniqueId val="{00000000-34C0-4712-85C2-AA3A23406153}"/>
            </c:ext>
          </c:extLst>
        </c:ser>
        <c:dLbls>
          <c:showLegendKey val="0"/>
          <c:showVal val="0"/>
          <c:showCatName val="0"/>
          <c:showSerName val="0"/>
          <c:showPercent val="0"/>
          <c:showBubbleSize val="0"/>
        </c:dLbls>
        <c:axId val="2117971872"/>
        <c:axId val="2117968544"/>
      </c:scatterChart>
      <c:valAx>
        <c:axId val="2117971872"/>
        <c:scaling>
          <c:orientation val="minMax"/>
          <c:min val="0.1500000000000000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Policy</a:t>
                </a:r>
                <a:r>
                  <a:rPr lang="en-US" baseline="0"/>
                  <a:t> share of GDP</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7968544"/>
        <c:crosses val="autoZero"/>
        <c:crossBetween val="midCat"/>
      </c:valAx>
      <c:valAx>
        <c:axId val="2117968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Savings</a:t>
                </a:r>
                <a:r>
                  <a:rPr lang="en-US" baseline="0"/>
                  <a:t> increase</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797187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fld id="{36425CA3-3417-41FF-9E3A-48E33B43FE7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1BC3-4E0D-98B8-9D1E961D564D}"/>
                </c:ext>
              </c:extLst>
            </c:dLbl>
            <c:dLbl>
              <c:idx val="1"/>
              <c:tx>
                <c:rich>
                  <a:bodyPr/>
                  <a:lstStyle/>
                  <a:p>
                    <a:fld id="{C599D0D6-1695-4415-9AD0-AD75DD34D6C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1BC3-4E0D-98B8-9D1E961D564D}"/>
                </c:ext>
              </c:extLst>
            </c:dLbl>
            <c:dLbl>
              <c:idx val="2"/>
              <c:tx>
                <c:rich>
                  <a:bodyPr/>
                  <a:lstStyle/>
                  <a:p>
                    <a:fld id="{4E749152-E05A-457A-B583-05A36B33FE3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1BC3-4E0D-98B8-9D1E961D564D}"/>
                </c:ext>
              </c:extLst>
            </c:dLbl>
            <c:dLbl>
              <c:idx val="3"/>
              <c:tx>
                <c:rich>
                  <a:bodyPr/>
                  <a:lstStyle/>
                  <a:p>
                    <a:fld id="{D48B1745-A059-465E-8BAF-77FAF6782F6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1BC3-4E0D-98B8-9D1E961D564D}"/>
                </c:ext>
              </c:extLst>
            </c:dLbl>
            <c:dLbl>
              <c:idx val="4"/>
              <c:tx>
                <c:rich>
                  <a:bodyPr/>
                  <a:lstStyle/>
                  <a:p>
                    <a:fld id="{485B41BC-A6DC-4FFA-A245-EC7DB50C027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1BC3-4E0D-98B8-9D1E961D564D}"/>
                </c:ext>
              </c:extLst>
            </c:dLbl>
            <c:dLbl>
              <c:idx val="5"/>
              <c:tx>
                <c:rich>
                  <a:bodyPr/>
                  <a:lstStyle/>
                  <a:p>
                    <a:fld id="{B2B97DEB-97E7-4212-852A-3AB0C6568AF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1BC3-4E0D-98B8-9D1E961D564D}"/>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DataLabelsRange val="1"/>
                <c15:showLeaderLines val="0"/>
              </c:ext>
            </c:extLst>
          </c:dLbls>
          <c:trendline>
            <c:spPr>
              <a:ln w="19050" cap="rnd">
                <a:solidFill>
                  <a:schemeClr val="accent1"/>
                </a:solidFill>
                <a:prstDash val="sysDot"/>
              </a:ln>
              <a:effectLst/>
            </c:spPr>
            <c:trendlineType val="linear"/>
            <c:dispRSqr val="0"/>
            <c:dispEq val="0"/>
          </c:trendline>
          <c:xVal>
            <c:numRef>
              <c:f>'Fig4ab &amp; Fig6ab &amp; Fig7ab'!$K$120:$K$125</c:f>
              <c:numCache>
                <c:formatCode>0.0000</c:formatCode>
                <c:ptCount val="6"/>
                <c:pt idx="0">
                  <c:v>0.15141388174807197</c:v>
                </c:pt>
                <c:pt idx="1">
                  <c:v>8.3790133124510571E-2</c:v>
                </c:pt>
                <c:pt idx="2">
                  <c:v>9.5869647593785523E-2</c:v>
                </c:pt>
                <c:pt idx="3">
                  <c:v>0.10806536636794939</c:v>
                </c:pt>
                <c:pt idx="4">
                  <c:v>0.19297597042513864</c:v>
                </c:pt>
                <c:pt idx="5">
                  <c:v>0.25299145299145298</c:v>
                </c:pt>
              </c:numCache>
            </c:numRef>
          </c:xVal>
          <c:yVal>
            <c:numRef>
              <c:f>'Fig4ab &amp; Fig6ab &amp; Fig7ab'!$L$120:$L$125</c:f>
              <c:numCache>
                <c:formatCode>General</c:formatCode>
                <c:ptCount val="6"/>
                <c:pt idx="0">
                  <c:v>0.19500000000000006</c:v>
                </c:pt>
                <c:pt idx="1">
                  <c:v>0.20110000000000006</c:v>
                </c:pt>
                <c:pt idx="2">
                  <c:v>0.10929999999999995</c:v>
                </c:pt>
                <c:pt idx="3">
                  <c:v>0.35179999999999989</c:v>
                </c:pt>
                <c:pt idx="4">
                  <c:v>0.54380000000000006</c:v>
                </c:pt>
                <c:pt idx="5">
                  <c:v>0.33279999999999998</c:v>
                </c:pt>
              </c:numCache>
            </c:numRef>
          </c:yVal>
          <c:smooth val="0"/>
          <c:extLst>
            <c:ext xmlns:c15="http://schemas.microsoft.com/office/drawing/2012/chart" uri="{02D57815-91ED-43cb-92C2-25804820EDAC}">
              <c15:datalabelsRange>
                <c15:f>'Fig4ab &amp; Fig6ab &amp; Fig7ab'!$J$120:$J$125</c15:f>
                <c15:dlblRangeCache>
                  <c:ptCount val="6"/>
                  <c:pt idx="0">
                    <c:v>DEU</c:v>
                  </c:pt>
                  <c:pt idx="1">
                    <c:v>ESP</c:v>
                  </c:pt>
                  <c:pt idx="2">
                    <c:v>FRA</c:v>
                  </c:pt>
                  <c:pt idx="3">
                    <c:v>ITA</c:v>
                  </c:pt>
                  <c:pt idx="4">
                    <c:v>UK</c:v>
                  </c:pt>
                  <c:pt idx="5">
                    <c:v>USA</c:v>
                  </c:pt>
                </c15:dlblRangeCache>
              </c15:datalabelsRange>
            </c:ext>
            <c:ext xmlns:c16="http://schemas.microsoft.com/office/drawing/2014/chart" uri="{C3380CC4-5D6E-409C-BE32-E72D297353CC}">
              <c16:uniqueId val="{00000000-1BC3-4E0D-98B8-9D1E961D564D}"/>
            </c:ext>
          </c:extLst>
        </c:ser>
        <c:dLbls>
          <c:showLegendKey val="0"/>
          <c:showVal val="0"/>
          <c:showCatName val="0"/>
          <c:showSerName val="0"/>
          <c:showPercent val="0"/>
          <c:showBubbleSize val="0"/>
        </c:dLbls>
        <c:axId val="1479770048"/>
        <c:axId val="1479769632"/>
      </c:scatterChart>
      <c:valAx>
        <c:axId val="1479770048"/>
        <c:scaling>
          <c:orientation val="minMax"/>
          <c:max val="0.28000000000000003"/>
          <c:min val="5.000000000000001E-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Policy</a:t>
                </a:r>
                <a:r>
                  <a:rPr lang="en-US" baseline="0"/>
                  <a:t> share of GDP</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9769632"/>
        <c:crosses val="autoZero"/>
        <c:crossBetween val="midCat"/>
      </c:valAx>
      <c:valAx>
        <c:axId val="14797696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Saving</a:t>
                </a:r>
                <a:r>
                  <a:rPr lang="en-US" baseline="0"/>
                  <a:t> increase</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97700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5'!$L$1</c:f>
              <c:strCache>
                <c:ptCount val="1"/>
                <c:pt idx="0">
                  <c:v>US</c:v>
                </c:pt>
              </c:strCache>
            </c:strRef>
          </c:tx>
          <c:spPr>
            <a:ln w="28575" cap="rnd">
              <a:solidFill>
                <a:schemeClr val="accent1"/>
              </a:solidFill>
              <a:round/>
            </a:ln>
            <a:effectLst/>
          </c:spPr>
          <c:marker>
            <c:symbol val="none"/>
          </c:marker>
          <c:cat>
            <c:numRef>
              <c:f>'Figure 5'!$K$2:$K$9</c:f>
              <c:numCache>
                <c:formatCode>General</c:formatCode>
                <c:ptCount val="8"/>
                <c:pt idx="0">
                  <c:v>2015</c:v>
                </c:pt>
                <c:pt idx="1">
                  <c:v>2016</c:v>
                </c:pt>
                <c:pt idx="2">
                  <c:v>2017</c:v>
                </c:pt>
                <c:pt idx="3">
                  <c:v>2018</c:v>
                </c:pt>
                <c:pt idx="4">
                  <c:v>2019</c:v>
                </c:pt>
                <c:pt idx="5">
                  <c:v>2020</c:v>
                </c:pt>
                <c:pt idx="6">
                  <c:v>2021</c:v>
                </c:pt>
                <c:pt idx="7">
                  <c:v>2022</c:v>
                </c:pt>
              </c:numCache>
            </c:numRef>
          </c:cat>
          <c:val>
            <c:numRef>
              <c:f>'Figure 5'!$L$2:$L$9</c:f>
              <c:numCache>
                <c:formatCode>0.0</c:formatCode>
                <c:ptCount val="8"/>
                <c:pt idx="0">
                  <c:v>21.545889341577855</c:v>
                </c:pt>
                <c:pt idx="1">
                  <c:v>20.96725880043434</c:v>
                </c:pt>
                <c:pt idx="2">
                  <c:v>21.65412645970833</c:v>
                </c:pt>
                <c:pt idx="3">
                  <c:v>22.240701891947502</c:v>
                </c:pt>
                <c:pt idx="4">
                  <c:v>22.778454652389161</c:v>
                </c:pt>
                <c:pt idx="5">
                  <c:v>30.360343677366814</c:v>
                </c:pt>
                <c:pt idx="6">
                  <c:v>26.384002624911133</c:v>
                </c:pt>
                <c:pt idx="7">
                  <c:v>19.953017171807918</c:v>
                </c:pt>
              </c:numCache>
            </c:numRef>
          </c:val>
          <c:smooth val="0"/>
          <c:extLst>
            <c:ext xmlns:c16="http://schemas.microsoft.com/office/drawing/2014/chart" uri="{C3380CC4-5D6E-409C-BE32-E72D297353CC}">
              <c16:uniqueId val="{00000000-B513-4FA2-B97E-D6CA9B58203A}"/>
            </c:ext>
          </c:extLst>
        </c:ser>
        <c:ser>
          <c:idx val="1"/>
          <c:order val="1"/>
          <c:tx>
            <c:strRef>
              <c:f>'Figure 5'!$M$1</c:f>
              <c:strCache>
                <c:ptCount val="1"/>
                <c:pt idx="0">
                  <c:v>UK</c:v>
                </c:pt>
              </c:strCache>
            </c:strRef>
          </c:tx>
          <c:spPr>
            <a:ln w="28575" cap="rnd">
              <a:solidFill>
                <a:schemeClr val="accent2"/>
              </a:solidFill>
              <a:round/>
            </a:ln>
            <a:effectLst/>
          </c:spPr>
          <c:marker>
            <c:symbol val="none"/>
          </c:marker>
          <c:cat>
            <c:numRef>
              <c:f>'Figure 5'!$K$2:$K$9</c:f>
              <c:numCache>
                <c:formatCode>General</c:formatCode>
                <c:ptCount val="8"/>
                <c:pt idx="0">
                  <c:v>2015</c:v>
                </c:pt>
                <c:pt idx="1">
                  <c:v>2016</c:v>
                </c:pt>
                <c:pt idx="2">
                  <c:v>2017</c:v>
                </c:pt>
                <c:pt idx="3">
                  <c:v>2018</c:v>
                </c:pt>
                <c:pt idx="4">
                  <c:v>2019</c:v>
                </c:pt>
                <c:pt idx="5">
                  <c:v>2020</c:v>
                </c:pt>
                <c:pt idx="6">
                  <c:v>2021</c:v>
                </c:pt>
                <c:pt idx="7">
                  <c:v>2022</c:v>
                </c:pt>
              </c:numCache>
            </c:numRef>
          </c:cat>
          <c:val>
            <c:numRef>
              <c:f>'Figure 5'!$M$2:$M$9</c:f>
              <c:numCache>
                <c:formatCode>0.0</c:formatCode>
                <c:ptCount val="8"/>
                <c:pt idx="0">
                  <c:v>13.854933737567659</c:v>
                </c:pt>
                <c:pt idx="1">
                  <c:v>12.469260465695506</c:v>
                </c:pt>
                <c:pt idx="2">
                  <c:v>13.677789245892583</c:v>
                </c:pt>
                <c:pt idx="3">
                  <c:v>12.625323883730955</c:v>
                </c:pt>
                <c:pt idx="4">
                  <c:v>14.216422111307089</c:v>
                </c:pt>
                <c:pt idx="5">
                  <c:v>21.94796723919389</c:v>
                </c:pt>
                <c:pt idx="6">
                  <c:v>20.288946660405962</c:v>
                </c:pt>
                <c:pt idx="7">
                  <c:v>14.193891935633513</c:v>
                </c:pt>
              </c:numCache>
            </c:numRef>
          </c:val>
          <c:smooth val="0"/>
          <c:extLst>
            <c:ext xmlns:c16="http://schemas.microsoft.com/office/drawing/2014/chart" uri="{C3380CC4-5D6E-409C-BE32-E72D297353CC}">
              <c16:uniqueId val="{00000001-B513-4FA2-B97E-D6CA9B58203A}"/>
            </c:ext>
          </c:extLst>
        </c:ser>
        <c:ser>
          <c:idx val="2"/>
          <c:order val="2"/>
          <c:tx>
            <c:strRef>
              <c:f>'Figure 5'!$N$1</c:f>
              <c:strCache>
                <c:ptCount val="1"/>
                <c:pt idx="0">
                  <c:v>France</c:v>
                </c:pt>
              </c:strCache>
            </c:strRef>
          </c:tx>
          <c:spPr>
            <a:ln w="28575" cap="rnd">
              <a:solidFill>
                <a:schemeClr val="accent3"/>
              </a:solidFill>
              <a:round/>
            </a:ln>
            <a:effectLst/>
          </c:spPr>
          <c:marker>
            <c:symbol val="none"/>
          </c:marker>
          <c:cat>
            <c:numRef>
              <c:f>'Figure 5'!$K$2:$K$9</c:f>
              <c:numCache>
                <c:formatCode>General</c:formatCode>
                <c:ptCount val="8"/>
                <c:pt idx="0">
                  <c:v>2015</c:v>
                </c:pt>
                <c:pt idx="1">
                  <c:v>2016</c:v>
                </c:pt>
                <c:pt idx="2">
                  <c:v>2017</c:v>
                </c:pt>
                <c:pt idx="3">
                  <c:v>2018</c:v>
                </c:pt>
                <c:pt idx="4">
                  <c:v>2019</c:v>
                </c:pt>
                <c:pt idx="5">
                  <c:v>2020</c:v>
                </c:pt>
                <c:pt idx="6">
                  <c:v>2021</c:v>
                </c:pt>
                <c:pt idx="7">
                  <c:v>2022</c:v>
                </c:pt>
              </c:numCache>
            </c:numRef>
          </c:cat>
          <c:val>
            <c:numRef>
              <c:f>'Figure 5'!$N$2:$N$9</c:f>
              <c:numCache>
                <c:formatCode>0.0</c:formatCode>
                <c:ptCount val="8"/>
                <c:pt idx="0">
                  <c:v>21.318876362789478</c:v>
                </c:pt>
                <c:pt idx="1">
                  <c:v>21.208086014728782</c:v>
                </c:pt>
                <c:pt idx="2">
                  <c:v>20.544983941613467</c:v>
                </c:pt>
                <c:pt idx="3">
                  <c:v>20.754993217128888</c:v>
                </c:pt>
                <c:pt idx="4">
                  <c:v>23.16068648505621</c:v>
                </c:pt>
                <c:pt idx="5">
                  <c:v>25.692901583343076</c:v>
                </c:pt>
                <c:pt idx="6">
                  <c:v>26.191684475072236</c:v>
                </c:pt>
                <c:pt idx="7">
                  <c:v>22.751316421340565</c:v>
                </c:pt>
              </c:numCache>
            </c:numRef>
          </c:val>
          <c:smooth val="0"/>
          <c:extLst>
            <c:ext xmlns:c16="http://schemas.microsoft.com/office/drawing/2014/chart" uri="{C3380CC4-5D6E-409C-BE32-E72D297353CC}">
              <c16:uniqueId val="{00000002-B513-4FA2-B97E-D6CA9B58203A}"/>
            </c:ext>
          </c:extLst>
        </c:ser>
        <c:ser>
          <c:idx val="3"/>
          <c:order val="3"/>
          <c:tx>
            <c:strRef>
              <c:f>'Figure 5'!$O$1</c:f>
              <c:strCache>
                <c:ptCount val="1"/>
                <c:pt idx="0">
                  <c:v>Germany</c:v>
                </c:pt>
              </c:strCache>
            </c:strRef>
          </c:tx>
          <c:spPr>
            <a:ln w="28575" cap="rnd">
              <a:solidFill>
                <a:schemeClr val="accent4"/>
              </a:solidFill>
              <a:round/>
            </a:ln>
            <a:effectLst/>
          </c:spPr>
          <c:marker>
            <c:symbol val="none"/>
          </c:marker>
          <c:cat>
            <c:numRef>
              <c:f>'Figure 5'!$K$2:$K$9</c:f>
              <c:numCache>
                <c:formatCode>General</c:formatCode>
                <c:ptCount val="8"/>
                <c:pt idx="0">
                  <c:v>2015</c:v>
                </c:pt>
                <c:pt idx="1">
                  <c:v>2016</c:v>
                </c:pt>
                <c:pt idx="2">
                  <c:v>2017</c:v>
                </c:pt>
                <c:pt idx="3">
                  <c:v>2018</c:v>
                </c:pt>
                <c:pt idx="4">
                  <c:v>2019</c:v>
                </c:pt>
                <c:pt idx="5">
                  <c:v>2020</c:v>
                </c:pt>
                <c:pt idx="6">
                  <c:v>2021</c:v>
                </c:pt>
                <c:pt idx="7">
                  <c:v>2022</c:v>
                </c:pt>
              </c:numCache>
            </c:numRef>
          </c:cat>
          <c:val>
            <c:numRef>
              <c:f>'Figure 5'!$O$2:$O$9</c:f>
              <c:numCache>
                <c:formatCode>0.0</c:formatCode>
                <c:ptCount val="8"/>
                <c:pt idx="0">
                  <c:v>24.238574374293663</c:v>
                </c:pt>
                <c:pt idx="1">
                  <c:v>23.997311100761152</c:v>
                </c:pt>
                <c:pt idx="2">
                  <c:v>23.955956243342843</c:v>
                </c:pt>
                <c:pt idx="3">
                  <c:v>24.356992378433791</c:v>
                </c:pt>
                <c:pt idx="4">
                  <c:v>24.533553203618503</c:v>
                </c:pt>
                <c:pt idx="5">
                  <c:v>29.317798633359075</c:v>
                </c:pt>
                <c:pt idx="6">
                  <c:v>29.92532796557229</c:v>
                </c:pt>
                <c:pt idx="7">
                  <c:v>24.777528356711887</c:v>
                </c:pt>
              </c:numCache>
            </c:numRef>
          </c:val>
          <c:smooth val="0"/>
          <c:extLst>
            <c:ext xmlns:c16="http://schemas.microsoft.com/office/drawing/2014/chart" uri="{C3380CC4-5D6E-409C-BE32-E72D297353CC}">
              <c16:uniqueId val="{00000003-B513-4FA2-B97E-D6CA9B58203A}"/>
            </c:ext>
          </c:extLst>
        </c:ser>
        <c:ser>
          <c:idx val="4"/>
          <c:order val="4"/>
          <c:tx>
            <c:strRef>
              <c:f>'Figure 5'!$P$1</c:f>
              <c:strCache>
                <c:ptCount val="1"/>
                <c:pt idx="0">
                  <c:v>Italy</c:v>
                </c:pt>
              </c:strCache>
            </c:strRef>
          </c:tx>
          <c:spPr>
            <a:ln w="28575" cap="rnd">
              <a:solidFill>
                <a:schemeClr val="accent5"/>
              </a:solidFill>
              <a:round/>
            </a:ln>
            <a:effectLst/>
          </c:spPr>
          <c:marker>
            <c:symbol val="none"/>
          </c:marker>
          <c:cat>
            <c:numRef>
              <c:f>'Figure 5'!$K$2:$K$9</c:f>
              <c:numCache>
                <c:formatCode>General</c:formatCode>
                <c:ptCount val="8"/>
                <c:pt idx="0">
                  <c:v>2015</c:v>
                </c:pt>
                <c:pt idx="1">
                  <c:v>2016</c:v>
                </c:pt>
                <c:pt idx="2">
                  <c:v>2017</c:v>
                </c:pt>
                <c:pt idx="3">
                  <c:v>2018</c:v>
                </c:pt>
                <c:pt idx="4">
                  <c:v>2019</c:v>
                </c:pt>
                <c:pt idx="5">
                  <c:v>2020</c:v>
                </c:pt>
                <c:pt idx="6">
                  <c:v>2021</c:v>
                </c:pt>
                <c:pt idx="7">
                  <c:v>2022</c:v>
                </c:pt>
              </c:numCache>
            </c:numRef>
          </c:cat>
          <c:val>
            <c:numRef>
              <c:f>'Figure 5'!$P$2:$P$9</c:f>
              <c:numCache>
                <c:formatCode>0.0</c:formatCode>
                <c:ptCount val="8"/>
                <c:pt idx="0">
                  <c:v>21.474339341108099</c:v>
                </c:pt>
                <c:pt idx="1">
                  <c:v>22.456635768525175</c:v>
                </c:pt>
                <c:pt idx="2">
                  <c:v>23.203328010650736</c:v>
                </c:pt>
                <c:pt idx="3">
                  <c:v>23.319782024409065</c:v>
                </c:pt>
                <c:pt idx="4">
                  <c:v>22.992001220049101</c:v>
                </c:pt>
                <c:pt idx="5">
                  <c:v>31.080302489249501</c:v>
                </c:pt>
                <c:pt idx="6">
                  <c:v>30.22880489952308</c:v>
                </c:pt>
                <c:pt idx="7">
                  <c:v>26.120241012040335</c:v>
                </c:pt>
              </c:numCache>
            </c:numRef>
          </c:val>
          <c:smooth val="0"/>
          <c:extLst>
            <c:ext xmlns:c16="http://schemas.microsoft.com/office/drawing/2014/chart" uri="{C3380CC4-5D6E-409C-BE32-E72D297353CC}">
              <c16:uniqueId val="{00000004-B513-4FA2-B97E-D6CA9B58203A}"/>
            </c:ext>
          </c:extLst>
        </c:ser>
        <c:ser>
          <c:idx val="5"/>
          <c:order val="5"/>
          <c:tx>
            <c:strRef>
              <c:f>'Figure 5'!$Q$1</c:f>
              <c:strCache>
                <c:ptCount val="1"/>
                <c:pt idx="0">
                  <c:v>Japan</c:v>
                </c:pt>
              </c:strCache>
            </c:strRef>
          </c:tx>
          <c:spPr>
            <a:ln w="28575" cap="rnd">
              <a:solidFill>
                <a:schemeClr val="accent6"/>
              </a:solidFill>
              <a:round/>
            </a:ln>
            <a:effectLst/>
          </c:spPr>
          <c:marker>
            <c:symbol val="none"/>
          </c:marker>
          <c:cat>
            <c:numRef>
              <c:f>'Figure 5'!$K$2:$K$9</c:f>
              <c:numCache>
                <c:formatCode>General</c:formatCode>
                <c:ptCount val="8"/>
                <c:pt idx="0">
                  <c:v>2015</c:v>
                </c:pt>
                <c:pt idx="1">
                  <c:v>2016</c:v>
                </c:pt>
                <c:pt idx="2">
                  <c:v>2017</c:v>
                </c:pt>
                <c:pt idx="3">
                  <c:v>2018</c:v>
                </c:pt>
                <c:pt idx="4">
                  <c:v>2019</c:v>
                </c:pt>
                <c:pt idx="5">
                  <c:v>2020</c:v>
                </c:pt>
                <c:pt idx="6">
                  <c:v>2021</c:v>
                </c:pt>
                <c:pt idx="7">
                  <c:v>2022</c:v>
                </c:pt>
              </c:numCache>
            </c:numRef>
          </c:cat>
          <c:val>
            <c:numRef>
              <c:f>'Figure 5'!$Q$2:$Q$9</c:f>
              <c:numCache>
                <c:formatCode>0.0</c:formatCode>
                <c:ptCount val="8"/>
                <c:pt idx="0">
                  <c:v>26.865571664457384</c:v>
                </c:pt>
                <c:pt idx="1">
                  <c:v>28.182852081123571</c:v>
                </c:pt>
                <c:pt idx="2">
                  <c:v>28.215539359180436</c:v>
                </c:pt>
                <c:pt idx="3">
                  <c:v>27.45934688045077</c:v>
                </c:pt>
                <c:pt idx="4">
                  <c:v>27.72580173644214</c:v>
                </c:pt>
                <c:pt idx="5">
                  <c:v>32.530444325394406</c:v>
                </c:pt>
                <c:pt idx="6">
                  <c:v>31.384988476995762</c:v>
                </c:pt>
                <c:pt idx="7">
                  <c:v>30.954695614368781</c:v>
                </c:pt>
              </c:numCache>
            </c:numRef>
          </c:val>
          <c:smooth val="0"/>
          <c:extLst>
            <c:ext xmlns:c16="http://schemas.microsoft.com/office/drawing/2014/chart" uri="{C3380CC4-5D6E-409C-BE32-E72D297353CC}">
              <c16:uniqueId val="{00000005-B513-4FA2-B97E-D6CA9B58203A}"/>
            </c:ext>
          </c:extLst>
        </c:ser>
        <c:ser>
          <c:idx val="6"/>
          <c:order val="6"/>
          <c:tx>
            <c:strRef>
              <c:f>'Figure 5'!$R$1</c:f>
              <c:strCache>
                <c:ptCount val="1"/>
                <c:pt idx="0">
                  <c:v>Spain</c:v>
                </c:pt>
              </c:strCache>
            </c:strRef>
          </c:tx>
          <c:spPr>
            <a:ln w="28575" cap="rnd">
              <a:solidFill>
                <a:schemeClr val="accent1">
                  <a:lumMod val="60000"/>
                </a:schemeClr>
              </a:solidFill>
              <a:round/>
            </a:ln>
            <a:effectLst/>
          </c:spPr>
          <c:marker>
            <c:symbol val="none"/>
          </c:marker>
          <c:cat>
            <c:numRef>
              <c:f>'Figure 5'!$K$2:$K$9</c:f>
              <c:numCache>
                <c:formatCode>General</c:formatCode>
                <c:ptCount val="8"/>
                <c:pt idx="0">
                  <c:v>2015</c:v>
                </c:pt>
                <c:pt idx="1">
                  <c:v>2016</c:v>
                </c:pt>
                <c:pt idx="2">
                  <c:v>2017</c:v>
                </c:pt>
                <c:pt idx="3">
                  <c:v>2018</c:v>
                </c:pt>
                <c:pt idx="4">
                  <c:v>2019</c:v>
                </c:pt>
                <c:pt idx="5">
                  <c:v>2020</c:v>
                </c:pt>
                <c:pt idx="6">
                  <c:v>2021</c:v>
                </c:pt>
                <c:pt idx="7">
                  <c:v>2022</c:v>
                </c:pt>
              </c:numCache>
            </c:numRef>
          </c:cat>
          <c:val>
            <c:numRef>
              <c:f>'Figure 5'!$R$2:$R$9</c:f>
              <c:numCache>
                <c:formatCode>0.0</c:formatCode>
                <c:ptCount val="8"/>
                <c:pt idx="0">
                  <c:v>23.734894610107482</c:v>
                </c:pt>
                <c:pt idx="1">
                  <c:v>24.243642432835014</c:v>
                </c:pt>
                <c:pt idx="2">
                  <c:v>23.314655068594021</c:v>
                </c:pt>
                <c:pt idx="3">
                  <c:v>22.800095360004786</c:v>
                </c:pt>
                <c:pt idx="4">
                  <c:v>23.816451534427983</c:v>
                </c:pt>
                <c:pt idx="5">
                  <c:v>28.606453194083304</c:v>
                </c:pt>
                <c:pt idx="6">
                  <c:v>26.013844397195324</c:v>
                </c:pt>
                <c:pt idx="7">
                  <c:v>23.690382980207488</c:v>
                </c:pt>
              </c:numCache>
            </c:numRef>
          </c:val>
          <c:smooth val="0"/>
          <c:extLst>
            <c:ext xmlns:c16="http://schemas.microsoft.com/office/drawing/2014/chart" uri="{C3380CC4-5D6E-409C-BE32-E72D297353CC}">
              <c16:uniqueId val="{00000006-B513-4FA2-B97E-D6CA9B58203A}"/>
            </c:ext>
          </c:extLst>
        </c:ser>
        <c:dLbls>
          <c:showLegendKey val="0"/>
          <c:showVal val="0"/>
          <c:showCatName val="0"/>
          <c:showSerName val="0"/>
          <c:showPercent val="0"/>
          <c:showBubbleSize val="0"/>
        </c:dLbls>
        <c:smooth val="0"/>
        <c:axId val="1761445504"/>
        <c:axId val="764161888"/>
      </c:lineChart>
      <c:catAx>
        <c:axId val="1761445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4161888"/>
        <c:crosses val="autoZero"/>
        <c:auto val="1"/>
        <c:lblAlgn val="ctr"/>
        <c:lblOffset val="100"/>
        <c:noMultiLvlLbl val="0"/>
      </c:catAx>
      <c:valAx>
        <c:axId val="7641618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1" i="0" u="none" strike="noStrike" baseline="0">
                    <a:effectLst/>
                  </a:rPr>
                  <a:t>Percent of GDP</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614455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Incremental</a:t>
            </a:r>
            <a:r>
              <a:rPr lang="en-US" baseline="0"/>
              <a:t> R</a:t>
            </a:r>
            <a:r>
              <a:rPr lang="en-US"/>
              <a:t>esources</a:t>
            </a:r>
            <a:r>
              <a:rPr lang="en-US" baseline="0"/>
              <a:t> Provided</a:t>
            </a:r>
          </a:p>
          <a:p>
            <a:pPr>
              <a:defRPr/>
            </a:pPr>
            <a:r>
              <a:rPr lang="en-US" baseline="0"/>
              <a:t>(% 2020 GDP)</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'Data for Online Appendix'!$E$3</c:f>
              <c:strCache>
                <c:ptCount val="1"/>
                <c:pt idx="0">
                  <c:v>fiscal</c:v>
                </c:pt>
              </c:strCache>
            </c:strRef>
          </c:tx>
          <c:spPr>
            <a:solidFill>
              <a:schemeClr val="accent1"/>
            </a:solidFill>
            <a:ln>
              <a:noFill/>
            </a:ln>
            <a:effectLst/>
          </c:spPr>
          <c:invertIfNegative val="0"/>
          <c:cat>
            <c:strRef>
              <c:f>'Data for Online Appendix'!$D$4:$D$10</c:f>
              <c:strCache>
                <c:ptCount val="7"/>
                <c:pt idx="0">
                  <c:v>DEU</c:v>
                </c:pt>
                <c:pt idx="1">
                  <c:v>ESP</c:v>
                </c:pt>
                <c:pt idx="2">
                  <c:v>FRA</c:v>
                </c:pt>
                <c:pt idx="3">
                  <c:v>ITA</c:v>
                </c:pt>
                <c:pt idx="4">
                  <c:v>JPN</c:v>
                </c:pt>
                <c:pt idx="5">
                  <c:v>UK</c:v>
                </c:pt>
                <c:pt idx="6">
                  <c:v>US*</c:v>
                </c:pt>
              </c:strCache>
            </c:strRef>
          </c:cat>
          <c:val>
            <c:numRef>
              <c:f>'Data for Online Appendix'!$E$4:$E$10</c:f>
              <c:numCache>
                <c:formatCode>General</c:formatCode>
                <c:ptCount val="7"/>
                <c:pt idx="0">
                  <c:v>15.1</c:v>
                </c:pt>
                <c:pt idx="1">
                  <c:v>8.4</c:v>
                </c:pt>
                <c:pt idx="2">
                  <c:v>9.6</c:v>
                </c:pt>
                <c:pt idx="3">
                  <c:v>10.8</c:v>
                </c:pt>
                <c:pt idx="4">
                  <c:v>16.7</c:v>
                </c:pt>
                <c:pt idx="5">
                  <c:v>19.3</c:v>
                </c:pt>
                <c:pt idx="6">
                  <c:v>21.5</c:v>
                </c:pt>
              </c:numCache>
            </c:numRef>
          </c:val>
          <c:extLst>
            <c:ext xmlns:c16="http://schemas.microsoft.com/office/drawing/2014/chart" uri="{C3380CC4-5D6E-409C-BE32-E72D297353CC}">
              <c16:uniqueId val="{00000000-445A-4CB5-A092-13DC1BBC3AF7}"/>
            </c:ext>
          </c:extLst>
        </c:ser>
        <c:ser>
          <c:idx val="1"/>
          <c:order val="1"/>
          <c:tx>
            <c:strRef>
              <c:f>'Data for Online Appendix'!$F$3</c:f>
              <c:strCache>
                <c:ptCount val="1"/>
                <c:pt idx="0">
                  <c:v>gov’t loans and guarantees</c:v>
                </c:pt>
              </c:strCache>
            </c:strRef>
          </c:tx>
          <c:spPr>
            <a:solidFill>
              <a:schemeClr val="accent2"/>
            </a:solidFill>
            <a:ln>
              <a:noFill/>
            </a:ln>
            <a:effectLst/>
          </c:spPr>
          <c:invertIfNegative val="0"/>
          <c:cat>
            <c:strRef>
              <c:f>'Data for Online Appendix'!$D$4:$D$10</c:f>
              <c:strCache>
                <c:ptCount val="7"/>
                <c:pt idx="0">
                  <c:v>DEU</c:v>
                </c:pt>
                <c:pt idx="1">
                  <c:v>ESP</c:v>
                </c:pt>
                <c:pt idx="2">
                  <c:v>FRA</c:v>
                </c:pt>
                <c:pt idx="3">
                  <c:v>ITA</c:v>
                </c:pt>
                <c:pt idx="4">
                  <c:v>JPN</c:v>
                </c:pt>
                <c:pt idx="5">
                  <c:v>UK</c:v>
                </c:pt>
                <c:pt idx="6">
                  <c:v>US*</c:v>
                </c:pt>
              </c:strCache>
            </c:strRef>
          </c:cat>
          <c:val>
            <c:numRef>
              <c:f>'Data for Online Appendix'!$F$4:$F$10</c:f>
              <c:numCache>
                <c:formatCode>General</c:formatCode>
                <c:ptCount val="7"/>
                <c:pt idx="0">
                  <c:v>1.5</c:v>
                </c:pt>
                <c:pt idx="1">
                  <c:v>10.9</c:v>
                </c:pt>
                <c:pt idx="2">
                  <c:v>6.9</c:v>
                </c:pt>
                <c:pt idx="3">
                  <c:v>10.199999999999999</c:v>
                </c:pt>
                <c:pt idx="4">
                  <c:v>5.2</c:v>
                </c:pt>
                <c:pt idx="5">
                  <c:v>4.2</c:v>
                </c:pt>
                <c:pt idx="6">
                  <c:v>3.9</c:v>
                </c:pt>
              </c:numCache>
            </c:numRef>
          </c:val>
          <c:extLst>
            <c:ext xmlns:c16="http://schemas.microsoft.com/office/drawing/2014/chart" uri="{C3380CC4-5D6E-409C-BE32-E72D297353CC}">
              <c16:uniqueId val="{00000001-445A-4CB5-A092-13DC1BBC3AF7}"/>
            </c:ext>
          </c:extLst>
        </c:ser>
        <c:ser>
          <c:idx val="2"/>
          <c:order val="2"/>
          <c:tx>
            <c:strRef>
              <c:f>'Data for Online Appendix'!$G$3</c:f>
              <c:strCache>
                <c:ptCount val="1"/>
                <c:pt idx="0">
                  <c:v>forbearance</c:v>
                </c:pt>
              </c:strCache>
            </c:strRef>
          </c:tx>
          <c:spPr>
            <a:solidFill>
              <a:schemeClr val="accent3"/>
            </a:solidFill>
            <a:ln>
              <a:noFill/>
            </a:ln>
            <a:effectLst/>
          </c:spPr>
          <c:invertIfNegative val="0"/>
          <c:cat>
            <c:strRef>
              <c:f>'Data for Online Appendix'!$D$4:$D$10</c:f>
              <c:strCache>
                <c:ptCount val="7"/>
                <c:pt idx="0">
                  <c:v>DEU</c:v>
                </c:pt>
                <c:pt idx="1">
                  <c:v>ESP</c:v>
                </c:pt>
                <c:pt idx="2">
                  <c:v>FRA</c:v>
                </c:pt>
                <c:pt idx="3">
                  <c:v>ITA</c:v>
                </c:pt>
                <c:pt idx="4">
                  <c:v>JPN</c:v>
                </c:pt>
                <c:pt idx="5">
                  <c:v>UK</c:v>
                </c:pt>
                <c:pt idx="6">
                  <c:v>US*</c:v>
                </c:pt>
              </c:strCache>
            </c:strRef>
          </c:cat>
          <c:val>
            <c:numRef>
              <c:f>'Data for Online Appendix'!$G$4:$G$10</c:f>
              <c:numCache>
                <c:formatCode>General</c:formatCode>
                <c:ptCount val="7"/>
                <c:pt idx="0">
                  <c:v>0.1</c:v>
                </c:pt>
                <c:pt idx="1">
                  <c:v>3.6</c:v>
                </c:pt>
                <c:pt idx="2">
                  <c:v>2.4</c:v>
                </c:pt>
                <c:pt idx="3">
                  <c:v>2</c:v>
                </c:pt>
                <c:pt idx="4">
                  <c:v>0</c:v>
                </c:pt>
                <c:pt idx="5">
                  <c:v>1.2</c:v>
                </c:pt>
                <c:pt idx="6">
                  <c:v>0.6</c:v>
                </c:pt>
              </c:numCache>
            </c:numRef>
          </c:val>
          <c:extLst>
            <c:ext xmlns:c16="http://schemas.microsoft.com/office/drawing/2014/chart" uri="{C3380CC4-5D6E-409C-BE32-E72D297353CC}">
              <c16:uniqueId val="{00000002-445A-4CB5-A092-13DC1BBC3AF7}"/>
            </c:ext>
          </c:extLst>
        </c:ser>
        <c:dLbls>
          <c:showLegendKey val="0"/>
          <c:showVal val="0"/>
          <c:showCatName val="0"/>
          <c:showSerName val="0"/>
          <c:showPercent val="0"/>
          <c:showBubbleSize val="0"/>
        </c:dLbls>
        <c:gapWidth val="150"/>
        <c:overlap val="100"/>
        <c:axId val="452297936"/>
        <c:axId val="452301680"/>
      </c:barChart>
      <c:catAx>
        <c:axId val="452297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2301680"/>
        <c:crosses val="autoZero"/>
        <c:auto val="1"/>
        <c:lblAlgn val="ctr"/>
        <c:lblOffset val="100"/>
        <c:noMultiLvlLbl val="0"/>
      </c:catAx>
      <c:valAx>
        <c:axId val="452301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t>
                </a:r>
                <a:r>
                  <a:rPr lang="en-US" baseline="0"/>
                  <a:t> GDP</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22979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3049588717316279E-2"/>
          <c:y val="1.8730476576258863E-2"/>
          <c:w val="0.90659446677405175"/>
          <c:h val="0.87739216972878398"/>
        </c:manualLayout>
      </c:layout>
      <c:barChart>
        <c:barDir val="col"/>
        <c:grouping val="clustered"/>
        <c:varyColors val="0"/>
        <c:ser>
          <c:idx val="0"/>
          <c:order val="0"/>
          <c:tx>
            <c:strRef>
              <c:f>'Figure 1'!$D$33</c:f>
              <c:strCache>
                <c:ptCount val="1"/>
                <c:pt idx="0">
                  <c:v>Additional spending and forgone revenue</c:v>
                </c:pt>
              </c:strCache>
            </c:strRef>
          </c:tx>
          <c:spPr>
            <a:solidFill>
              <a:srgbClr val="C00000"/>
            </a:solidFill>
            <a:ln>
              <a:noFill/>
            </a:ln>
            <a:effectLst/>
          </c:spPr>
          <c:invertIfNegative val="0"/>
          <c:cat>
            <c:strRef>
              <c:f>'Figure 1'!$B$34:$B$63</c:f>
              <c:strCache>
                <c:ptCount val="30"/>
                <c:pt idx="0">
                  <c:v>MEX</c:v>
                </c:pt>
                <c:pt idx="1">
                  <c:v>EGY</c:v>
                </c:pt>
                <c:pt idx="2">
                  <c:v>PAK</c:v>
                </c:pt>
                <c:pt idx="3">
                  <c:v>ALB</c:v>
                </c:pt>
                <c:pt idx="4">
                  <c:v>ARE</c:v>
                </c:pt>
                <c:pt idx="5">
                  <c:v>SAU</c:v>
                </c:pt>
                <c:pt idx="6">
                  <c:v>TUN</c:v>
                </c:pt>
                <c:pt idx="7">
                  <c:v>ROU</c:v>
                </c:pt>
                <c:pt idx="8">
                  <c:v>TUR</c:v>
                </c:pt>
                <c:pt idx="9">
                  <c:v>GTM</c:v>
                </c:pt>
                <c:pt idx="10">
                  <c:v>IND</c:v>
                </c:pt>
                <c:pt idx="11">
                  <c:v>PHL</c:v>
                </c:pt>
                <c:pt idx="12">
                  <c:v>COL</c:v>
                </c:pt>
                <c:pt idx="13">
                  <c:v>CHN</c:v>
                </c:pt>
                <c:pt idx="14">
                  <c:v>MKD</c:v>
                </c:pt>
                <c:pt idx="15">
                  <c:v>RUS</c:v>
                </c:pt>
                <c:pt idx="16">
                  <c:v>ZAF</c:v>
                </c:pt>
                <c:pt idx="17">
                  <c:v>BGR</c:v>
                </c:pt>
                <c:pt idx="18">
                  <c:v>ARG</c:v>
                </c:pt>
                <c:pt idx="19">
                  <c:v>KAZ</c:v>
                </c:pt>
                <c:pt idx="20">
                  <c:v>EMEs</c:v>
                </c:pt>
                <c:pt idx="21">
                  <c:v>POL</c:v>
                </c:pt>
                <c:pt idx="22">
                  <c:v>GEO</c:v>
                </c:pt>
                <c:pt idx="23">
                  <c:v>MUS</c:v>
                </c:pt>
                <c:pt idx="24">
                  <c:v>BRA</c:v>
                </c:pt>
                <c:pt idx="25">
                  <c:v>IDN</c:v>
                </c:pt>
                <c:pt idx="26">
                  <c:v>PER</c:v>
                </c:pt>
                <c:pt idx="27">
                  <c:v>SRB</c:v>
                </c:pt>
                <c:pt idx="28">
                  <c:v>CHL</c:v>
                </c:pt>
                <c:pt idx="29">
                  <c:v>THA</c:v>
                </c:pt>
              </c:strCache>
            </c:strRef>
          </c:cat>
          <c:val>
            <c:numRef>
              <c:f>'Figure 1'!$D$34:$D$63</c:f>
              <c:numCache>
                <c:formatCode>0.00</c:formatCode>
                <c:ptCount val="30"/>
                <c:pt idx="0">
                  <c:v>0.65442396745349374</c:v>
                </c:pt>
                <c:pt idx="1">
                  <c:v>1.5680273855370135</c:v>
                </c:pt>
                <c:pt idx="2">
                  <c:v>1.9924764282578782</c:v>
                </c:pt>
                <c:pt idx="3">
                  <c:v>2.2512745821149296</c:v>
                </c:pt>
                <c:pt idx="4">
                  <c:v>2.4280205714042915</c:v>
                </c:pt>
                <c:pt idx="5">
                  <c:v>2.5748045471962433</c:v>
                </c:pt>
                <c:pt idx="6">
                  <c:v>2.7063675838678867</c:v>
                </c:pt>
                <c:pt idx="7">
                  <c:v>3.4105481432975906</c:v>
                </c:pt>
                <c:pt idx="8">
                  <c:v>3.5051335544057456</c:v>
                </c:pt>
                <c:pt idx="9">
                  <c:v>3.6</c:v>
                </c:pt>
                <c:pt idx="10">
                  <c:v>4.0942849748831005</c:v>
                </c:pt>
                <c:pt idx="11">
                  <c:v>4.4540862311094349</c:v>
                </c:pt>
                <c:pt idx="12">
                  <c:v>4.6169047873067024</c:v>
                </c:pt>
                <c:pt idx="13">
                  <c:v>4.7801156546253365</c:v>
                </c:pt>
                <c:pt idx="14">
                  <c:v>4.9999322298342346</c:v>
                </c:pt>
                <c:pt idx="15">
                  <c:v>5.0052604782800296</c:v>
                </c:pt>
                <c:pt idx="16">
                  <c:v>5.2761463161134641</c:v>
                </c:pt>
                <c:pt idx="17">
                  <c:v>5.2881375195675631</c:v>
                </c:pt>
                <c:pt idx="18">
                  <c:v>5.3494285646507498</c:v>
                </c:pt>
                <c:pt idx="19">
                  <c:v>5.4981978129390923</c:v>
                </c:pt>
                <c:pt idx="20">
                  <c:v>5.6698092972075358</c:v>
                </c:pt>
                <c:pt idx="21">
                  <c:v>6.463386978297736</c:v>
                </c:pt>
                <c:pt idx="22">
                  <c:v>7.1244589204446775</c:v>
                </c:pt>
                <c:pt idx="23">
                  <c:v>9.1999999999999993</c:v>
                </c:pt>
                <c:pt idx="24">
                  <c:v>9.2362126130761357</c:v>
                </c:pt>
                <c:pt idx="25">
                  <c:v>9.3296348167315557</c:v>
                </c:pt>
                <c:pt idx="26">
                  <c:v>9.5938667869694285</c:v>
                </c:pt>
                <c:pt idx="27">
                  <c:v>12.153288105042478</c:v>
                </c:pt>
                <c:pt idx="28">
                  <c:v>12.682470249573225</c:v>
                </c:pt>
                <c:pt idx="29">
                  <c:v>14.587579816038515</c:v>
                </c:pt>
              </c:numCache>
            </c:numRef>
          </c:val>
          <c:extLst>
            <c:ext xmlns:c16="http://schemas.microsoft.com/office/drawing/2014/chart" uri="{C3380CC4-5D6E-409C-BE32-E72D297353CC}">
              <c16:uniqueId val="{00000000-3638-4ED8-8276-2906D2F8EA45}"/>
            </c:ext>
          </c:extLst>
        </c:ser>
        <c:ser>
          <c:idx val="1"/>
          <c:order val="1"/>
          <c:tx>
            <c:strRef>
              <c:f>'Figure 1'!$E$33</c:f>
              <c:strCache>
                <c:ptCount val="1"/>
                <c:pt idx="0">
                  <c:v>Equity, loans, and guarantees</c:v>
                </c:pt>
              </c:strCache>
            </c:strRef>
          </c:tx>
          <c:spPr>
            <a:solidFill>
              <a:srgbClr val="C00000">
                <a:alpha val="25000"/>
              </a:srgbClr>
            </a:solidFill>
            <a:ln>
              <a:solidFill>
                <a:sysClr val="windowText" lastClr="000000"/>
              </a:solidFill>
            </a:ln>
            <a:effectLst/>
          </c:spPr>
          <c:invertIfNegative val="0"/>
          <c:cat>
            <c:strRef>
              <c:f>'Figure 1'!$B$34:$B$63</c:f>
              <c:strCache>
                <c:ptCount val="30"/>
                <c:pt idx="0">
                  <c:v>MEX</c:v>
                </c:pt>
                <c:pt idx="1">
                  <c:v>EGY</c:v>
                </c:pt>
                <c:pt idx="2">
                  <c:v>PAK</c:v>
                </c:pt>
                <c:pt idx="3">
                  <c:v>ALB</c:v>
                </c:pt>
                <c:pt idx="4">
                  <c:v>ARE</c:v>
                </c:pt>
                <c:pt idx="5">
                  <c:v>SAU</c:v>
                </c:pt>
                <c:pt idx="6">
                  <c:v>TUN</c:v>
                </c:pt>
                <c:pt idx="7">
                  <c:v>ROU</c:v>
                </c:pt>
                <c:pt idx="8">
                  <c:v>TUR</c:v>
                </c:pt>
                <c:pt idx="9">
                  <c:v>GTM</c:v>
                </c:pt>
                <c:pt idx="10">
                  <c:v>IND</c:v>
                </c:pt>
                <c:pt idx="11">
                  <c:v>PHL</c:v>
                </c:pt>
                <c:pt idx="12">
                  <c:v>COL</c:v>
                </c:pt>
                <c:pt idx="13">
                  <c:v>CHN</c:v>
                </c:pt>
                <c:pt idx="14">
                  <c:v>MKD</c:v>
                </c:pt>
                <c:pt idx="15">
                  <c:v>RUS</c:v>
                </c:pt>
                <c:pt idx="16">
                  <c:v>ZAF</c:v>
                </c:pt>
                <c:pt idx="17">
                  <c:v>BGR</c:v>
                </c:pt>
                <c:pt idx="18">
                  <c:v>ARG</c:v>
                </c:pt>
                <c:pt idx="19">
                  <c:v>KAZ</c:v>
                </c:pt>
                <c:pt idx="20">
                  <c:v>EMEs</c:v>
                </c:pt>
                <c:pt idx="21">
                  <c:v>POL</c:v>
                </c:pt>
                <c:pt idx="22">
                  <c:v>GEO</c:v>
                </c:pt>
                <c:pt idx="23">
                  <c:v>MUS</c:v>
                </c:pt>
                <c:pt idx="24">
                  <c:v>BRA</c:v>
                </c:pt>
                <c:pt idx="25">
                  <c:v>IDN</c:v>
                </c:pt>
                <c:pt idx="26">
                  <c:v>PER</c:v>
                </c:pt>
                <c:pt idx="27">
                  <c:v>SRB</c:v>
                </c:pt>
                <c:pt idx="28">
                  <c:v>CHL</c:v>
                </c:pt>
                <c:pt idx="29">
                  <c:v>THA</c:v>
                </c:pt>
              </c:strCache>
            </c:strRef>
          </c:cat>
          <c:val>
            <c:numRef>
              <c:f>'Figure 1'!$E$34:$E$63</c:f>
              <c:numCache>
                <c:formatCode>0.00</c:formatCode>
                <c:ptCount val="30"/>
                <c:pt idx="0">
                  <c:v>1.1974658424331148</c:v>
                </c:pt>
                <c:pt idx="1">
                  <c:v>0.12734274711168164</c:v>
                </c:pt>
                <c:pt idx="3">
                  <c:v>1.6169375451654189</c:v>
                </c:pt>
                <c:pt idx="5">
                  <c:v>0.97888278462693656</c:v>
                </c:pt>
                <c:pt idx="6">
                  <c:v>0.81599022629182516</c:v>
                </c:pt>
                <c:pt idx="7">
                  <c:v>4.1779214755395486</c:v>
                </c:pt>
                <c:pt idx="8">
                  <c:v>9.6336683671683065</c:v>
                </c:pt>
                <c:pt idx="10">
                  <c:v>6.2246558359377007</c:v>
                </c:pt>
                <c:pt idx="11">
                  <c:v>0.58533048093428119</c:v>
                </c:pt>
                <c:pt idx="12">
                  <c:v>5.3832647172315324</c:v>
                </c:pt>
                <c:pt idx="13">
                  <c:v>1.296401676315599</c:v>
                </c:pt>
                <c:pt idx="14">
                  <c:v>3.0150193747373906</c:v>
                </c:pt>
                <c:pt idx="15">
                  <c:v>1.464931484771163</c:v>
                </c:pt>
                <c:pt idx="16">
                  <c:v>4.0820635535067034</c:v>
                </c:pt>
                <c:pt idx="17">
                  <c:v>3.8969661376660198</c:v>
                </c:pt>
                <c:pt idx="18">
                  <c:v>2.5591817628180888</c:v>
                </c:pt>
                <c:pt idx="19">
                  <c:v>2.8523315300149559</c:v>
                </c:pt>
                <c:pt idx="20">
                  <c:v>4.2361312566225386</c:v>
                </c:pt>
                <c:pt idx="21">
                  <c:v>4.8195695177719475</c:v>
                </c:pt>
                <c:pt idx="22">
                  <c:v>0</c:v>
                </c:pt>
                <c:pt idx="23">
                  <c:v>37.268193384223913</c:v>
                </c:pt>
                <c:pt idx="24">
                  <c:v>6.1507617357903435</c:v>
                </c:pt>
                <c:pt idx="25">
                  <c:v>0.87565550573371964</c:v>
                </c:pt>
                <c:pt idx="26">
                  <c:v>9.6353601006978682</c:v>
                </c:pt>
                <c:pt idx="27">
                  <c:v>3.203050328889208</c:v>
                </c:pt>
                <c:pt idx="28">
                  <c:v>2.4993918327164151</c:v>
                </c:pt>
                <c:pt idx="29">
                  <c:v>4.2361312566225386</c:v>
                </c:pt>
              </c:numCache>
            </c:numRef>
          </c:val>
          <c:extLst>
            <c:ext xmlns:c16="http://schemas.microsoft.com/office/drawing/2014/chart" uri="{C3380CC4-5D6E-409C-BE32-E72D297353CC}">
              <c16:uniqueId val="{00000001-3638-4ED8-8276-2906D2F8EA45}"/>
            </c:ext>
          </c:extLst>
        </c:ser>
        <c:dLbls>
          <c:showLegendKey val="0"/>
          <c:showVal val="0"/>
          <c:showCatName val="0"/>
          <c:showSerName val="0"/>
          <c:showPercent val="0"/>
          <c:showBubbleSize val="0"/>
        </c:dLbls>
        <c:gapWidth val="100"/>
        <c:axId val="413358112"/>
        <c:axId val="167687744"/>
      </c:barChart>
      <c:catAx>
        <c:axId val="413358112"/>
        <c:scaling>
          <c:orientation val="minMax"/>
        </c:scaling>
        <c:delete val="0"/>
        <c:axPos val="b"/>
        <c:numFmt formatCode="General" sourceLinked="1"/>
        <c:majorTickMark val="none"/>
        <c:minorTickMark val="none"/>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1100" b="0" i="0" u="none" strike="noStrike" kern="1200" baseline="0">
                <a:solidFill>
                  <a:sysClr val="windowText" lastClr="000000"/>
                </a:solidFill>
                <a:latin typeface="+mn-lt"/>
                <a:ea typeface="+mn-ea"/>
                <a:cs typeface="+mn-cs"/>
              </a:defRPr>
            </a:pPr>
            <a:endParaRPr lang="en-US"/>
          </a:p>
        </c:txPr>
        <c:crossAx val="167687744"/>
        <c:crosses val="autoZero"/>
        <c:auto val="1"/>
        <c:lblAlgn val="ctr"/>
        <c:lblOffset val="100"/>
        <c:noMultiLvlLbl val="0"/>
      </c:catAx>
      <c:valAx>
        <c:axId val="167687744"/>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413358112"/>
        <c:crosses val="autoZero"/>
        <c:crossBetween val="between"/>
        <c:majorUnit val="3"/>
      </c:valAx>
      <c:spPr>
        <a:solidFill>
          <a:sysClr val="window" lastClr="FFFFFF"/>
        </a:solidFill>
        <a:ln>
          <a:solidFill>
            <a:schemeClr val="bg1">
              <a:lumMod val="65000"/>
            </a:schemeClr>
          </a:solidFill>
        </a:ln>
        <a:effectLst/>
      </c:spPr>
    </c:plotArea>
    <c:legend>
      <c:legendPos val="t"/>
      <c:layout>
        <c:manualLayout>
          <c:xMode val="edge"/>
          <c:yMode val="edge"/>
          <c:x val="0.37346485284110725"/>
          <c:y val="1.860111236095488E-2"/>
          <c:w val="0.59030346696858971"/>
          <c:h val="0.1567714239801657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715691352993912E-2"/>
          <c:y val="0.15130961762167436"/>
          <c:w val="0.90177860208012572"/>
          <c:h val="0.72484123673109901"/>
        </c:manualLayout>
      </c:layout>
      <c:barChart>
        <c:barDir val="col"/>
        <c:grouping val="stacked"/>
        <c:varyColors val="0"/>
        <c:ser>
          <c:idx val="1"/>
          <c:order val="0"/>
          <c:tx>
            <c:v>Committed (take-up)</c:v>
          </c:tx>
          <c:spPr>
            <a:solidFill>
              <a:srgbClr val="FF0000"/>
            </a:solidFill>
            <a:ln>
              <a:noFill/>
            </a:ln>
            <a:effectLst/>
          </c:spPr>
          <c:invertIfNegative val="0"/>
          <c:cat>
            <c:strRef>
              <c:f>'Figure 2a'!$A$2:$A$8</c:f>
              <c:strCache>
                <c:ptCount val="7"/>
                <c:pt idx="0">
                  <c:v>US</c:v>
                </c:pt>
                <c:pt idx="1">
                  <c:v>Germany*</c:v>
                </c:pt>
                <c:pt idx="2">
                  <c:v>Japan</c:v>
                </c:pt>
                <c:pt idx="3">
                  <c:v>UK</c:v>
                </c:pt>
                <c:pt idx="4">
                  <c:v>Italy* </c:v>
                </c:pt>
                <c:pt idx="5">
                  <c:v>France</c:v>
                </c:pt>
                <c:pt idx="6">
                  <c:v>Spain</c:v>
                </c:pt>
              </c:strCache>
            </c:strRef>
          </c:cat>
          <c:val>
            <c:numRef>
              <c:f>'Figure 2a'!$D$2:$D$8</c:f>
              <c:numCache>
                <c:formatCode>0</c:formatCode>
                <c:ptCount val="7"/>
                <c:pt idx="0" formatCode="General">
                  <c:v>816.5</c:v>
                </c:pt>
                <c:pt idx="1">
                  <c:v>58.945000000000007</c:v>
                </c:pt>
                <c:pt idx="2">
                  <c:v>262.22138977336579</c:v>
                </c:pt>
                <c:pt idx="3">
                  <c:v>112.11</c:v>
                </c:pt>
                <c:pt idx="4">
                  <c:v>194.02099999999999</c:v>
                </c:pt>
                <c:pt idx="5">
                  <c:v>161.56471060000001</c:v>
                </c:pt>
                <c:pt idx="6">
                  <c:v>139.01034000000001</c:v>
                </c:pt>
              </c:numCache>
            </c:numRef>
          </c:val>
          <c:extLst>
            <c:ext xmlns:c16="http://schemas.microsoft.com/office/drawing/2014/chart" uri="{C3380CC4-5D6E-409C-BE32-E72D297353CC}">
              <c16:uniqueId val="{00000000-ADB5-4827-B1E7-795A442898EF}"/>
            </c:ext>
          </c:extLst>
        </c:ser>
        <c:ser>
          <c:idx val="0"/>
          <c:order val="1"/>
          <c:tx>
            <c:v>Unused</c:v>
          </c:tx>
          <c:spPr>
            <a:pattFill prst="dkDnDiag">
              <a:fgClr>
                <a:srgbClr val="FF5050"/>
              </a:fgClr>
              <a:bgClr>
                <a:schemeClr val="bg1"/>
              </a:bgClr>
            </a:pattFill>
            <a:ln>
              <a:noFill/>
            </a:ln>
            <a:effectLst/>
          </c:spPr>
          <c:invertIfNegative val="0"/>
          <c:cat>
            <c:strRef>
              <c:f>'Figure 2a'!$A$2:$A$8</c:f>
              <c:strCache>
                <c:ptCount val="7"/>
                <c:pt idx="0">
                  <c:v>US</c:v>
                </c:pt>
                <c:pt idx="1">
                  <c:v>Germany*</c:v>
                </c:pt>
                <c:pt idx="2">
                  <c:v>Japan</c:v>
                </c:pt>
                <c:pt idx="3">
                  <c:v>UK</c:v>
                </c:pt>
                <c:pt idx="4">
                  <c:v>Italy* </c:v>
                </c:pt>
                <c:pt idx="5">
                  <c:v>France</c:v>
                </c:pt>
                <c:pt idx="6">
                  <c:v>Spain</c:v>
                </c:pt>
              </c:strCache>
            </c:strRef>
          </c:cat>
          <c:val>
            <c:numRef>
              <c:f>'Figure 2a'!$C$2:$C$8</c:f>
              <c:numCache>
                <c:formatCode>0</c:formatCode>
                <c:ptCount val="7"/>
                <c:pt idx="0">
                  <c:v>628.5</c:v>
                </c:pt>
                <c:pt idx="1">
                  <c:v>805.01909999999987</c:v>
                </c:pt>
                <c:pt idx="2">
                  <c:v>234.12624086907658</c:v>
                </c:pt>
                <c:pt idx="3">
                  <c:v>311.44499999999999</c:v>
                </c:pt>
                <c:pt idx="4">
                  <c:v>148.369</c:v>
                </c:pt>
                <c:pt idx="5">
                  <c:v>180.82528939999997</c:v>
                </c:pt>
                <c:pt idx="6">
                  <c:v>20.771659999999997</c:v>
                </c:pt>
              </c:numCache>
            </c:numRef>
          </c:val>
          <c:extLst>
            <c:ext xmlns:c16="http://schemas.microsoft.com/office/drawing/2014/chart" uri="{C3380CC4-5D6E-409C-BE32-E72D297353CC}">
              <c16:uniqueId val="{00000001-ADB5-4827-B1E7-795A442898EF}"/>
            </c:ext>
          </c:extLst>
        </c:ser>
        <c:dLbls>
          <c:showLegendKey val="0"/>
          <c:showVal val="0"/>
          <c:showCatName val="0"/>
          <c:showSerName val="0"/>
          <c:showPercent val="0"/>
          <c:showBubbleSize val="0"/>
        </c:dLbls>
        <c:gapWidth val="150"/>
        <c:overlap val="100"/>
        <c:axId val="705984192"/>
        <c:axId val="716157312"/>
      </c:barChart>
      <c:catAx>
        <c:axId val="705984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16157312"/>
        <c:crosses val="autoZero"/>
        <c:auto val="1"/>
        <c:lblAlgn val="ctr"/>
        <c:lblOffset val="100"/>
        <c:noMultiLvlLbl val="0"/>
      </c:catAx>
      <c:valAx>
        <c:axId val="716157312"/>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05984192"/>
        <c:crosses val="autoZero"/>
        <c:crossBetween val="between"/>
      </c:valAx>
      <c:spPr>
        <a:noFill/>
        <a:ln>
          <a:noFill/>
        </a:ln>
        <a:effectLst/>
      </c:spPr>
    </c:plotArea>
    <c:legend>
      <c:legendPos val="b"/>
      <c:layout>
        <c:manualLayout>
          <c:xMode val="edge"/>
          <c:yMode val="edge"/>
          <c:x val="0.69451959462543233"/>
          <c:y val="8.0431357775228182E-2"/>
          <c:w val="0.25577984567089979"/>
          <c:h val="0.21453784726384345"/>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304991370460716E-2"/>
          <c:y val="0.12928981379378529"/>
          <c:w val="0.90625371957191503"/>
          <c:h val="0.76961266510503801"/>
        </c:manualLayout>
      </c:layout>
      <c:barChart>
        <c:barDir val="col"/>
        <c:grouping val="stacked"/>
        <c:varyColors val="0"/>
        <c:ser>
          <c:idx val="1"/>
          <c:order val="0"/>
          <c:tx>
            <c:v>Committed (take-up)</c:v>
          </c:tx>
          <c:spPr>
            <a:solidFill>
              <a:srgbClr val="FF0000"/>
            </a:solidFill>
            <a:ln>
              <a:noFill/>
            </a:ln>
            <a:effectLst/>
          </c:spPr>
          <c:invertIfNegative val="0"/>
          <c:cat>
            <c:strRef>
              <c:f>'Figure 2b'!$A$2:$A$8</c:f>
              <c:strCache>
                <c:ptCount val="7"/>
                <c:pt idx="0">
                  <c:v>Germany*</c:v>
                </c:pt>
                <c:pt idx="1">
                  <c:v>Japan</c:v>
                </c:pt>
                <c:pt idx="2">
                  <c:v>Italy* </c:v>
                </c:pt>
                <c:pt idx="3">
                  <c:v>UK</c:v>
                </c:pt>
                <c:pt idx="4">
                  <c:v>France</c:v>
                </c:pt>
                <c:pt idx="5">
                  <c:v>Spain</c:v>
                </c:pt>
                <c:pt idx="6">
                  <c:v>US</c:v>
                </c:pt>
              </c:strCache>
            </c:strRef>
          </c:cat>
          <c:val>
            <c:numRef>
              <c:f>'Figure 2b'!$G$2:$G$8</c:f>
              <c:numCache>
                <c:formatCode>0</c:formatCode>
                <c:ptCount val="7"/>
                <c:pt idx="0">
                  <c:v>1.7688824336125175</c:v>
                </c:pt>
                <c:pt idx="1">
                  <c:v>8.3913971396524296</c:v>
                </c:pt>
                <c:pt idx="2">
                  <c:v>10.293080325382434</c:v>
                </c:pt>
                <c:pt idx="3">
                  <c:v>5.3081406167215652</c:v>
                </c:pt>
                <c:pt idx="4">
                  <c:v>6.1472256237895495</c:v>
                </c:pt>
                <c:pt idx="5">
                  <c:v>10.858537681265368</c:v>
                </c:pt>
                <c:pt idx="6" formatCode="0.0">
                  <c:v>3.8992359121298947</c:v>
                </c:pt>
              </c:numCache>
            </c:numRef>
          </c:val>
          <c:extLst>
            <c:ext xmlns:c16="http://schemas.microsoft.com/office/drawing/2014/chart" uri="{C3380CC4-5D6E-409C-BE32-E72D297353CC}">
              <c16:uniqueId val="{00000000-F15B-4EF3-87D4-C83CE94FFE5A}"/>
            </c:ext>
          </c:extLst>
        </c:ser>
        <c:ser>
          <c:idx val="0"/>
          <c:order val="1"/>
          <c:tx>
            <c:v>Unused</c:v>
          </c:tx>
          <c:spPr>
            <a:pattFill prst="dkDnDiag">
              <a:fgClr>
                <a:srgbClr val="FF5050"/>
              </a:fgClr>
              <a:bgClr>
                <a:schemeClr val="bg1"/>
              </a:bgClr>
            </a:pattFill>
            <a:ln>
              <a:noFill/>
            </a:ln>
            <a:effectLst/>
          </c:spPr>
          <c:invertIfNegative val="0"/>
          <c:cat>
            <c:strRef>
              <c:f>'Figure 2b'!$A$2:$A$8</c:f>
              <c:strCache>
                <c:ptCount val="7"/>
                <c:pt idx="0">
                  <c:v>Germany*</c:v>
                </c:pt>
                <c:pt idx="1">
                  <c:v>Japan</c:v>
                </c:pt>
                <c:pt idx="2">
                  <c:v>Italy* </c:v>
                </c:pt>
                <c:pt idx="3">
                  <c:v>UK</c:v>
                </c:pt>
                <c:pt idx="4">
                  <c:v>France</c:v>
                </c:pt>
                <c:pt idx="5">
                  <c:v>Spain</c:v>
                </c:pt>
                <c:pt idx="6">
                  <c:v>US</c:v>
                </c:pt>
              </c:strCache>
            </c:strRef>
          </c:cat>
          <c:val>
            <c:numRef>
              <c:f>'Figure 2b'!$F$2:$F$8</c:f>
              <c:numCache>
                <c:formatCode>0.0</c:formatCode>
                <c:ptCount val="7"/>
                <c:pt idx="0">
                  <c:v>20.947955334555701</c:v>
                </c:pt>
                <c:pt idx="1">
                  <c:v>10.256152059575189</c:v>
                </c:pt>
                <c:pt idx="2">
                  <c:v>7.8711790723512713</c:v>
                </c:pt>
                <c:pt idx="3">
                  <c:v>10.316570858776757</c:v>
                </c:pt>
                <c:pt idx="4">
                  <c:v>6.880053498692928</c:v>
                </c:pt>
                <c:pt idx="5">
                  <c:v>1.6225401132925246</c:v>
                </c:pt>
                <c:pt idx="6">
                  <c:v>3.0014326647564471</c:v>
                </c:pt>
              </c:numCache>
            </c:numRef>
          </c:val>
          <c:extLst>
            <c:ext xmlns:c16="http://schemas.microsoft.com/office/drawing/2014/chart" uri="{C3380CC4-5D6E-409C-BE32-E72D297353CC}">
              <c16:uniqueId val="{00000001-F15B-4EF3-87D4-C83CE94FFE5A}"/>
            </c:ext>
          </c:extLst>
        </c:ser>
        <c:dLbls>
          <c:showLegendKey val="0"/>
          <c:showVal val="0"/>
          <c:showCatName val="0"/>
          <c:showSerName val="0"/>
          <c:showPercent val="0"/>
          <c:showBubbleSize val="0"/>
        </c:dLbls>
        <c:gapWidth val="150"/>
        <c:overlap val="100"/>
        <c:axId val="990884416"/>
        <c:axId val="716155232"/>
      </c:barChart>
      <c:catAx>
        <c:axId val="990884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16155232"/>
        <c:crosses val="autoZero"/>
        <c:auto val="1"/>
        <c:lblAlgn val="ctr"/>
        <c:lblOffset val="100"/>
        <c:noMultiLvlLbl val="0"/>
      </c:catAx>
      <c:valAx>
        <c:axId val="71615523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990884416"/>
        <c:crosses val="autoZero"/>
        <c:crossBetween val="between"/>
      </c:valAx>
      <c:spPr>
        <a:noFill/>
        <a:ln>
          <a:noFill/>
        </a:ln>
        <a:effectLst/>
      </c:spPr>
    </c:plotArea>
    <c:legend>
      <c:legendPos val="b"/>
      <c:layout>
        <c:manualLayout>
          <c:xMode val="edge"/>
          <c:yMode val="edge"/>
          <c:x val="0.67220322622745576"/>
          <c:y val="9.3007233984953405E-2"/>
          <c:w val="0.21231544842015643"/>
          <c:h val="0.1568354493161244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235360247400985E-2"/>
          <c:y val="4.6913985451217395E-2"/>
          <c:w val="0.906323121481731"/>
          <c:h val="0.84425480883025894"/>
        </c:manualLayout>
      </c:layout>
      <c:lineChart>
        <c:grouping val="standard"/>
        <c:varyColors val="0"/>
        <c:ser>
          <c:idx val="0"/>
          <c:order val="0"/>
          <c:spPr>
            <a:ln w="28575" cap="rnd">
              <a:solidFill>
                <a:schemeClr val="accent1"/>
              </a:solidFill>
              <a:round/>
            </a:ln>
            <a:effectLst/>
          </c:spPr>
          <c:marker>
            <c:symbol val="none"/>
          </c:marker>
          <c:cat>
            <c:numRef>
              <c:f>'[2]FRED Graph'!$C$12:$C$103</c:f>
              <c:numCache>
                <c:formatCode>General</c:formatCode>
                <c:ptCount val="92"/>
                <c:pt idx="0">
                  <c:v>2000</c:v>
                </c:pt>
                <c:pt idx="1">
                  <c:v>2000</c:v>
                </c:pt>
                <c:pt idx="2">
                  <c:v>2000</c:v>
                </c:pt>
                <c:pt idx="3">
                  <c:v>2000</c:v>
                </c:pt>
                <c:pt idx="4">
                  <c:v>2001</c:v>
                </c:pt>
                <c:pt idx="5">
                  <c:v>2001</c:v>
                </c:pt>
                <c:pt idx="6">
                  <c:v>2001</c:v>
                </c:pt>
                <c:pt idx="7">
                  <c:v>2001</c:v>
                </c:pt>
                <c:pt idx="8">
                  <c:v>2002</c:v>
                </c:pt>
                <c:pt idx="9">
                  <c:v>2002</c:v>
                </c:pt>
                <c:pt idx="10">
                  <c:v>2002</c:v>
                </c:pt>
                <c:pt idx="11">
                  <c:v>2002</c:v>
                </c:pt>
                <c:pt idx="12">
                  <c:v>2003</c:v>
                </c:pt>
                <c:pt idx="13">
                  <c:v>2003</c:v>
                </c:pt>
                <c:pt idx="14">
                  <c:v>2003</c:v>
                </c:pt>
                <c:pt idx="15">
                  <c:v>2003</c:v>
                </c:pt>
                <c:pt idx="16">
                  <c:v>2004</c:v>
                </c:pt>
                <c:pt idx="17">
                  <c:v>2004</c:v>
                </c:pt>
                <c:pt idx="18">
                  <c:v>2004</c:v>
                </c:pt>
                <c:pt idx="19">
                  <c:v>2004</c:v>
                </c:pt>
                <c:pt idx="20">
                  <c:v>2005</c:v>
                </c:pt>
                <c:pt idx="21">
                  <c:v>2005</c:v>
                </c:pt>
                <c:pt idx="22">
                  <c:v>2005</c:v>
                </c:pt>
                <c:pt idx="23">
                  <c:v>2005</c:v>
                </c:pt>
                <c:pt idx="24">
                  <c:v>2006</c:v>
                </c:pt>
                <c:pt idx="25">
                  <c:v>2006</c:v>
                </c:pt>
                <c:pt idx="26">
                  <c:v>2006</c:v>
                </c:pt>
                <c:pt idx="27">
                  <c:v>2006</c:v>
                </c:pt>
                <c:pt idx="28">
                  <c:v>2007</c:v>
                </c:pt>
                <c:pt idx="29">
                  <c:v>2007</c:v>
                </c:pt>
                <c:pt idx="30">
                  <c:v>2007</c:v>
                </c:pt>
                <c:pt idx="31">
                  <c:v>2007</c:v>
                </c:pt>
                <c:pt idx="32">
                  <c:v>2008</c:v>
                </c:pt>
                <c:pt idx="33">
                  <c:v>2008</c:v>
                </c:pt>
                <c:pt idx="34">
                  <c:v>2008</c:v>
                </c:pt>
                <c:pt idx="35">
                  <c:v>2008</c:v>
                </c:pt>
                <c:pt idx="36">
                  <c:v>2009</c:v>
                </c:pt>
                <c:pt idx="37">
                  <c:v>2009</c:v>
                </c:pt>
                <c:pt idx="38">
                  <c:v>2009</c:v>
                </c:pt>
                <c:pt idx="39">
                  <c:v>2009</c:v>
                </c:pt>
                <c:pt idx="40">
                  <c:v>2010</c:v>
                </c:pt>
                <c:pt idx="41">
                  <c:v>2010</c:v>
                </c:pt>
                <c:pt idx="42">
                  <c:v>2010</c:v>
                </c:pt>
                <c:pt idx="43">
                  <c:v>2010</c:v>
                </c:pt>
                <c:pt idx="44">
                  <c:v>2011</c:v>
                </c:pt>
                <c:pt idx="45">
                  <c:v>2011</c:v>
                </c:pt>
                <c:pt idx="46">
                  <c:v>2011</c:v>
                </c:pt>
                <c:pt idx="47">
                  <c:v>2011</c:v>
                </c:pt>
                <c:pt idx="48">
                  <c:v>2012</c:v>
                </c:pt>
                <c:pt idx="49">
                  <c:v>2012</c:v>
                </c:pt>
                <c:pt idx="50">
                  <c:v>2012</c:v>
                </c:pt>
                <c:pt idx="51">
                  <c:v>2012</c:v>
                </c:pt>
                <c:pt idx="52">
                  <c:v>2013</c:v>
                </c:pt>
                <c:pt idx="53">
                  <c:v>2013</c:v>
                </c:pt>
                <c:pt idx="54">
                  <c:v>2013</c:v>
                </c:pt>
                <c:pt idx="55">
                  <c:v>2013</c:v>
                </c:pt>
                <c:pt idx="56">
                  <c:v>2014</c:v>
                </c:pt>
                <c:pt idx="57">
                  <c:v>2014</c:v>
                </c:pt>
                <c:pt idx="58">
                  <c:v>2014</c:v>
                </c:pt>
                <c:pt idx="59">
                  <c:v>2014</c:v>
                </c:pt>
                <c:pt idx="60">
                  <c:v>2015</c:v>
                </c:pt>
                <c:pt idx="61">
                  <c:v>2015</c:v>
                </c:pt>
                <c:pt idx="62">
                  <c:v>2015</c:v>
                </c:pt>
                <c:pt idx="63">
                  <c:v>2015</c:v>
                </c:pt>
                <c:pt idx="64">
                  <c:v>2016</c:v>
                </c:pt>
                <c:pt idx="65">
                  <c:v>2016</c:v>
                </c:pt>
                <c:pt idx="66">
                  <c:v>2016</c:v>
                </c:pt>
                <c:pt idx="67">
                  <c:v>2016</c:v>
                </c:pt>
                <c:pt idx="68">
                  <c:v>2017</c:v>
                </c:pt>
                <c:pt idx="69">
                  <c:v>2017</c:v>
                </c:pt>
                <c:pt idx="70">
                  <c:v>2017</c:v>
                </c:pt>
                <c:pt idx="71">
                  <c:v>2017</c:v>
                </c:pt>
                <c:pt idx="72">
                  <c:v>2018</c:v>
                </c:pt>
                <c:pt idx="73">
                  <c:v>2018</c:v>
                </c:pt>
                <c:pt idx="74">
                  <c:v>2018</c:v>
                </c:pt>
                <c:pt idx="75">
                  <c:v>2018</c:v>
                </c:pt>
                <c:pt idx="76">
                  <c:v>2019</c:v>
                </c:pt>
                <c:pt idx="77">
                  <c:v>2019</c:v>
                </c:pt>
                <c:pt idx="78">
                  <c:v>2019</c:v>
                </c:pt>
                <c:pt idx="79">
                  <c:v>2019</c:v>
                </c:pt>
                <c:pt idx="80">
                  <c:v>2020</c:v>
                </c:pt>
                <c:pt idx="81">
                  <c:v>2020</c:v>
                </c:pt>
                <c:pt idx="82">
                  <c:v>2020</c:v>
                </c:pt>
                <c:pt idx="83">
                  <c:v>2020</c:v>
                </c:pt>
                <c:pt idx="84">
                  <c:v>2021</c:v>
                </c:pt>
                <c:pt idx="85">
                  <c:v>2021</c:v>
                </c:pt>
                <c:pt idx="86">
                  <c:v>2021</c:v>
                </c:pt>
                <c:pt idx="87">
                  <c:v>2021</c:v>
                </c:pt>
                <c:pt idx="88">
                  <c:v>2022</c:v>
                </c:pt>
                <c:pt idx="89">
                  <c:v>2022</c:v>
                </c:pt>
                <c:pt idx="90">
                  <c:v>2022</c:v>
                </c:pt>
                <c:pt idx="91">
                  <c:v>2022</c:v>
                </c:pt>
              </c:numCache>
            </c:numRef>
          </c:cat>
          <c:val>
            <c:numRef>
              <c:f>'Figure 3a'!$B$12:$B$103</c:f>
              <c:numCache>
                <c:formatCode>0.00</c:formatCode>
                <c:ptCount val="92"/>
                <c:pt idx="0">
                  <c:v>2.08</c:v>
                </c:pt>
                <c:pt idx="1">
                  <c:v>2.14</c:v>
                </c:pt>
                <c:pt idx="2">
                  <c:v>2.2000000000000002</c:v>
                </c:pt>
                <c:pt idx="3">
                  <c:v>2.34</c:v>
                </c:pt>
                <c:pt idx="4">
                  <c:v>2.42</c:v>
                </c:pt>
                <c:pt idx="5">
                  <c:v>2.5499999999999998</c:v>
                </c:pt>
                <c:pt idx="6">
                  <c:v>2.72</c:v>
                </c:pt>
                <c:pt idx="7">
                  <c:v>2.74</c:v>
                </c:pt>
                <c:pt idx="8">
                  <c:v>2.75</c:v>
                </c:pt>
                <c:pt idx="9">
                  <c:v>2.75</c:v>
                </c:pt>
                <c:pt idx="10">
                  <c:v>2.69</c:v>
                </c:pt>
                <c:pt idx="11">
                  <c:v>2.57</c:v>
                </c:pt>
                <c:pt idx="12">
                  <c:v>2.54</c:v>
                </c:pt>
                <c:pt idx="13">
                  <c:v>2.42</c:v>
                </c:pt>
                <c:pt idx="14">
                  <c:v>2.2200000000000002</c:v>
                </c:pt>
                <c:pt idx="15">
                  <c:v>2.15</c:v>
                </c:pt>
                <c:pt idx="16">
                  <c:v>1.96</c:v>
                </c:pt>
                <c:pt idx="17">
                  <c:v>1.86</c:v>
                </c:pt>
                <c:pt idx="18">
                  <c:v>1.74</c:v>
                </c:pt>
                <c:pt idx="19">
                  <c:v>1.64</c:v>
                </c:pt>
                <c:pt idx="20">
                  <c:v>1.6</c:v>
                </c:pt>
                <c:pt idx="21">
                  <c:v>1.57</c:v>
                </c:pt>
                <c:pt idx="22">
                  <c:v>1.56</c:v>
                </c:pt>
                <c:pt idx="23">
                  <c:v>1.54</c:v>
                </c:pt>
                <c:pt idx="24">
                  <c:v>1.51</c:v>
                </c:pt>
                <c:pt idx="25">
                  <c:v>1.51</c:v>
                </c:pt>
                <c:pt idx="26">
                  <c:v>1.58</c:v>
                </c:pt>
                <c:pt idx="27">
                  <c:v>1.69</c:v>
                </c:pt>
                <c:pt idx="28">
                  <c:v>1.74</c:v>
                </c:pt>
                <c:pt idx="29">
                  <c:v>1.87</c:v>
                </c:pt>
                <c:pt idx="30">
                  <c:v>2.14</c:v>
                </c:pt>
                <c:pt idx="31">
                  <c:v>2.4700000000000002</c:v>
                </c:pt>
                <c:pt idx="32">
                  <c:v>2.86</c:v>
                </c:pt>
                <c:pt idx="33">
                  <c:v>3.32</c:v>
                </c:pt>
                <c:pt idx="34">
                  <c:v>3.72</c:v>
                </c:pt>
                <c:pt idx="35">
                  <c:v>4.75</c:v>
                </c:pt>
                <c:pt idx="36">
                  <c:v>5.64</c:v>
                </c:pt>
                <c:pt idx="37">
                  <c:v>6.37</c:v>
                </c:pt>
                <c:pt idx="38">
                  <c:v>6.94</c:v>
                </c:pt>
                <c:pt idx="39">
                  <c:v>7.3</c:v>
                </c:pt>
                <c:pt idx="40">
                  <c:v>7.4</c:v>
                </c:pt>
                <c:pt idx="41">
                  <c:v>7.21</c:v>
                </c:pt>
                <c:pt idx="42">
                  <c:v>6.89</c:v>
                </c:pt>
                <c:pt idx="43">
                  <c:v>6.38</c:v>
                </c:pt>
                <c:pt idx="44">
                  <c:v>6.2</c:v>
                </c:pt>
                <c:pt idx="45">
                  <c:v>5.96</c:v>
                </c:pt>
                <c:pt idx="46">
                  <c:v>5.7</c:v>
                </c:pt>
                <c:pt idx="47">
                  <c:v>5.46</c:v>
                </c:pt>
                <c:pt idx="48">
                  <c:v>5.27</c:v>
                </c:pt>
                <c:pt idx="49">
                  <c:v>5.13</c:v>
                </c:pt>
                <c:pt idx="50">
                  <c:v>5.04</c:v>
                </c:pt>
                <c:pt idx="51">
                  <c:v>4.6500000000000004</c:v>
                </c:pt>
                <c:pt idx="52">
                  <c:v>4.41</c:v>
                </c:pt>
                <c:pt idx="53">
                  <c:v>4.1399999999999997</c:v>
                </c:pt>
                <c:pt idx="54">
                  <c:v>3.77</c:v>
                </c:pt>
                <c:pt idx="55">
                  <c:v>3.52</c:v>
                </c:pt>
                <c:pt idx="56">
                  <c:v>3.31</c:v>
                </c:pt>
                <c:pt idx="57">
                  <c:v>3.08</c:v>
                </c:pt>
                <c:pt idx="58">
                  <c:v>2.9</c:v>
                </c:pt>
                <c:pt idx="59">
                  <c:v>2.7</c:v>
                </c:pt>
                <c:pt idx="60">
                  <c:v>2.4900000000000002</c:v>
                </c:pt>
                <c:pt idx="61">
                  <c:v>2.39</c:v>
                </c:pt>
                <c:pt idx="62">
                  <c:v>2.2799999999999998</c:v>
                </c:pt>
                <c:pt idx="63">
                  <c:v>2.19</c:v>
                </c:pt>
                <c:pt idx="64">
                  <c:v>2.17</c:v>
                </c:pt>
                <c:pt idx="65">
                  <c:v>2.14</c:v>
                </c:pt>
                <c:pt idx="66">
                  <c:v>2.0699999999999998</c:v>
                </c:pt>
                <c:pt idx="67">
                  <c:v>2.0299999999999998</c:v>
                </c:pt>
                <c:pt idx="68">
                  <c:v>1.93</c:v>
                </c:pt>
                <c:pt idx="69">
                  <c:v>1.85</c:v>
                </c:pt>
                <c:pt idx="70">
                  <c:v>1.83</c:v>
                </c:pt>
                <c:pt idx="71">
                  <c:v>1.79</c:v>
                </c:pt>
                <c:pt idx="72">
                  <c:v>1.72</c:v>
                </c:pt>
                <c:pt idx="73">
                  <c:v>1.65</c:v>
                </c:pt>
                <c:pt idx="74">
                  <c:v>1.6</c:v>
                </c:pt>
                <c:pt idx="75">
                  <c:v>1.52</c:v>
                </c:pt>
                <c:pt idx="76">
                  <c:v>1.53</c:v>
                </c:pt>
                <c:pt idx="77">
                  <c:v>1.5</c:v>
                </c:pt>
                <c:pt idx="78">
                  <c:v>1.47</c:v>
                </c:pt>
                <c:pt idx="79">
                  <c:v>1.42</c:v>
                </c:pt>
                <c:pt idx="80">
                  <c:v>1.5</c:v>
                </c:pt>
                <c:pt idx="81">
                  <c:v>1.55</c:v>
                </c:pt>
                <c:pt idx="82">
                  <c:v>1.6</c:v>
                </c:pt>
                <c:pt idx="83">
                  <c:v>1.58</c:v>
                </c:pt>
                <c:pt idx="84">
                  <c:v>1.47</c:v>
                </c:pt>
                <c:pt idx="85">
                  <c:v>1.37</c:v>
                </c:pt>
                <c:pt idx="86">
                  <c:v>1.3</c:v>
                </c:pt>
                <c:pt idx="87">
                  <c:v>1.26</c:v>
                </c:pt>
                <c:pt idx="88">
                  <c:v>1.23</c:v>
                </c:pt>
                <c:pt idx="89">
                  <c:v>1.22</c:v>
                </c:pt>
                <c:pt idx="90">
                  <c:v>1.2</c:v>
                </c:pt>
                <c:pt idx="91">
                  <c:v>1.19</c:v>
                </c:pt>
              </c:numCache>
            </c:numRef>
          </c:val>
          <c:smooth val="0"/>
          <c:extLst>
            <c:ext xmlns:c16="http://schemas.microsoft.com/office/drawing/2014/chart" uri="{C3380CC4-5D6E-409C-BE32-E72D297353CC}">
              <c16:uniqueId val="{00000000-5CB6-437C-8DAD-05D5686C1753}"/>
            </c:ext>
          </c:extLst>
        </c:ser>
        <c:dLbls>
          <c:showLegendKey val="0"/>
          <c:showVal val="0"/>
          <c:showCatName val="0"/>
          <c:showSerName val="0"/>
          <c:showPercent val="0"/>
          <c:showBubbleSize val="0"/>
        </c:dLbls>
        <c:smooth val="0"/>
        <c:axId val="2089282336"/>
        <c:axId val="1"/>
      </c:lineChart>
      <c:catAx>
        <c:axId val="208928233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0"/>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
        <c:crosses val="autoZero"/>
        <c:auto val="1"/>
        <c:lblAlgn val="ctr"/>
        <c:lblOffset val="100"/>
        <c:tickLblSkip val="18"/>
        <c:tickMarkSkip val="1"/>
        <c:noMultiLvlLbl val="0"/>
      </c:catAx>
      <c:valAx>
        <c:axId val="1"/>
        <c:scaling>
          <c:orientation val="minMax"/>
          <c:max val="1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89282336"/>
        <c:crossesAt val="2"/>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28575" cap="rnd">
              <a:solidFill>
                <a:schemeClr val="accent1"/>
              </a:solidFill>
              <a:round/>
            </a:ln>
            <a:effectLst/>
          </c:spPr>
          <c:marker>
            <c:symbol val="none"/>
          </c:marker>
          <c:cat>
            <c:numRef>
              <c:f>'Figure 3b'!$C$12:$C$103</c:f>
              <c:numCache>
                <c:formatCode>General</c:formatCode>
                <c:ptCount val="92"/>
                <c:pt idx="0">
                  <c:v>2000</c:v>
                </c:pt>
                <c:pt idx="1">
                  <c:v>2000</c:v>
                </c:pt>
                <c:pt idx="2">
                  <c:v>2000</c:v>
                </c:pt>
                <c:pt idx="3">
                  <c:v>2000</c:v>
                </c:pt>
                <c:pt idx="4">
                  <c:v>2001</c:v>
                </c:pt>
                <c:pt idx="5">
                  <c:v>2001</c:v>
                </c:pt>
                <c:pt idx="6">
                  <c:v>2001</c:v>
                </c:pt>
                <c:pt idx="7">
                  <c:v>2001</c:v>
                </c:pt>
                <c:pt idx="8">
                  <c:v>2002</c:v>
                </c:pt>
                <c:pt idx="9">
                  <c:v>2002</c:v>
                </c:pt>
                <c:pt idx="10">
                  <c:v>2002</c:v>
                </c:pt>
                <c:pt idx="11">
                  <c:v>2002</c:v>
                </c:pt>
                <c:pt idx="12">
                  <c:v>2003</c:v>
                </c:pt>
                <c:pt idx="13">
                  <c:v>2003</c:v>
                </c:pt>
                <c:pt idx="14">
                  <c:v>2003</c:v>
                </c:pt>
                <c:pt idx="15">
                  <c:v>2003</c:v>
                </c:pt>
                <c:pt idx="16">
                  <c:v>2004</c:v>
                </c:pt>
                <c:pt idx="17">
                  <c:v>2004</c:v>
                </c:pt>
                <c:pt idx="18">
                  <c:v>2004</c:v>
                </c:pt>
                <c:pt idx="19">
                  <c:v>2004</c:v>
                </c:pt>
                <c:pt idx="20">
                  <c:v>2005</c:v>
                </c:pt>
                <c:pt idx="21">
                  <c:v>2005</c:v>
                </c:pt>
                <c:pt idx="22">
                  <c:v>2005</c:v>
                </c:pt>
                <c:pt idx="23">
                  <c:v>2005</c:v>
                </c:pt>
                <c:pt idx="24">
                  <c:v>2006</c:v>
                </c:pt>
                <c:pt idx="25">
                  <c:v>2006</c:v>
                </c:pt>
                <c:pt idx="26">
                  <c:v>2006</c:v>
                </c:pt>
                <c:pt idx="27">
                  <c:v>2006</c:v>
                </c:pt>
                <c:pt idx="28">
                  <c:v>2007</c:v>
                </c:pt>
                <c:pt idx="29">
                  <c:v>2007</c:v>
                </c:pt>
                <c:pt idx="30">
                  <c:v>2007</c:v>
                </c:pt>
                <c:pt idx="31">
                  <c:v>2007</c:v>
                </c:pt>
                <c:pt idx="32">
                  <c:v>2008</c:v>
                </c:pt>
                <c:pt idx="33">
                  <c:v>2008</c:v>
                </c:pt>
                <c:pt idx="34">
                  <c:v>2008</c:v>
                </c:pt>
                <c:pt idx="35">
                  <c:v>2008</c:v>
                </c:pt>
                <c:pt idx="36">
                  <c:v>2009</c:v>
                </c:pt>
                <c:pt idx="37">
                  <c:v>2009</c:v>
                </c:pt>
                <c:pt idx="38">
                  <c:v>2009</c:v>
                </c:pt>
                <c:pt idx="39">
                  <c:v>2009</c:v>
                </c:pt>
                <c:pt idx="40">
                  <c:v>2010</c:v>
                </c:pt>
                <c:pt idx="41">
                  <c:v>2010</c:v>
                </c:pt>
                <c:pt idx="42">
                  <c:v>2010</c:v>
                </c:pt>
                <c:pt idx="43">
                  <c:v>2010</c:v>
                </c:pt>
                <c:pt idx="44">
                  <c:v>2011</c:v>
                </c:pt>
                <c:pt idx="45">
                  <c:v>2011</c:v>
                </c:pt>
                <c:pt idx="46">
                  <c:v>2011</c:v>
                </c:pt>
                <c:pt idx="47">
                  <c:v>2011</c:v>
                </c:pt>
                <c:pt idx="48">
                  <c:v>2012</c:v>
                </c:pt>
                <c:pt idx="49">
                  <c:v>2012</c:v>
                </c:pt>
                <c:pt idx="50">
                  <c:v>2012</c:v>
                </c:pt>
                <c:pt idx="51">
                  <c:v>2012</c:v>
                </c:pt>
                <c:pt idx="52">
                  <c:v>2013</c:v>
                </c:pt>
                <c:pt idx="53">
                  <c:v>2013</c:v>
                </c:pt>
                <c:pt idx="54">
                  <c:v>2013</c:v>
                </c:pt>
                <c:pt idx="55">
                  <c:v>2013</c:v>
                </c:pt>
                <c:pt idx="56">
                  <c:v>2014</c:v>
                </c:pt>
                <c:pt idx="57">
                  <c:v>2014</c:v>
                </c:pt>
                <c:pt idx="58">
                  <c:v>2014</c:v>
                </c:pt>
                <c:pt idx="59">
                  <c:v>2014</c:v>
                </c:pt>
                <c:pt idx="60">
                  <c:v>2015</c:v>
                </c:pt>
                <c:pt idx="61">
                  <c:v>2015</c:v>
                </c:pt>
                <c:pt idx="62">
                  <c:v>2015</c:v>
                </c:pt>
                <c:pt idx="63">
                  <c:v>2015</c:v>
                </c:pt>
                <c:pt idx="64">
                  <c:v>2016</c:v>
                </c:pt>
                <c:pt idx="65">
                  <c:v>2016</c:v>
                </c:pt>
                <c:pt idx="66">
                  <c:v>2016</c:v>
                </c:pt>
                <c:pt idx="67">
                  <c:v>2016</c:v>
                </c:pt>
                <c:pt idx="68">
                  <c:v>2017</c:v>
                </c:pt>
                <c:pt idx="69">
                  <c:v>2017</c:v>
                </c:pt>
                <c:pt idx="70">
                  <c:v>2017</c:v>
                </c:pt>
                <c:pt idx="71">
                  <c:v>2017</c:v>
                </c:pt>
                <c:pt idx="72">
                  <c:v>2018</c:v>
                </c:pt>
                <c:pt idx="73">
                  <c:v>2018</c:v>
                </c:pt>
                <c:pt idx="74">
                  <c:v>2018</c:v>
                </c:pt>
                <c:pt idx="75">
                  <c:v>2018</c:v>
                </c:pt>
                <c:pt idx="76">
                  <c:v>2019</c:v>
                </c:pt>
                <c:pt idx="77">
                  <c:v>2019</c:v>
                </c:pt>
                <c:pt idx="78">
                  <c:v>2019</c:v>
                </c:pt>
                <c:pt idx="79">
                  <c:v>2019</c:v>
                </c:pt>
                <c:pt idx="80">
                  <c:v>2020</c:v>
                </c:pt>
                <c:pt idx="81">
                  <c:v>2020</c:v>
                </c:pt>
                <c:pt idx="82">
                  <c:v>2020</c:v>
                </c:pt>
                <c:pt idx="83">
                  <c:v>2020</c:v>
                </c:pt>
                <c:pt idx="84">
                  <c:v>2021</c:v>
                </c:pt>
                <c:pt idx="85">
                  <c:v>2021</c:v>
                </c:pt>
                <c:pt idx="86">
                  <c:v>2021</c:v>
                </c:pt>
                <c:pt idx="87">
                  <c:v>2021</c:v>
                </c:pt>
                <c:pt idx="88">
                  <c:v>2022</c:v>
                </c:pt>
                <c:pt idx="89">
                  <c:v>2022</c:v>
                </c:pt>
                <c:pt idx="90">
                  <c:v>2022</c:v>
                </c:pt>
                <c:pt idx="91">
                  <c:v>2022</c:v>
                </c:pt>
              </c:numCache>
            </c:numRef>
          </c:cat>
          <c:val>
            <c:numRef>
              <c:f>'Figure 3b'!$B$12:$B$103</c:f>
              <c:numCache>
                <c:formatCode>0.00</c:formatCode>
                <c:ptCount val="92"/>
                <c:pt idx="0">
                  <c:v>1.95</c:v>
                </c:pt>
                <c:pt idx="1">
                  <c:v>1.97</c:v>
                </c:pt>
                <c:pt idx="2">
                  <c:v>2.09</c:v>
                </c:pt>
                <c:pt idx="3">
                  <c:v>2.23</c:v>
                </c:pt>
                <c:pt idx="4">
                  <c:v>2.34</c:v>
                </c:pt>
                <c:pt idx="5">
                  <c:v>2.41</c:v>
                </c:pt>
                <c:pt idx="6">
                  <c:v>2.19</c:v>
                </c:pt>
                <c:pt idx="7">
                  <c:v>2.2599999999999998</c:v>
                </c:pt>
                <c:pt idx="8">
                  <c:v>2.2400000000000002</c:v>
                </c:pt>
                <c:pt idx="9">
                  <c:v>2.16</c:v>
                </c:pt>
                <c:pt idx="10">
                  <c:v>2.1</c:v>
                </c:pt>
                <c:pt idx="11">
                  <c:v>2</c:v>
                </c:pt>
                <c:pt idx="12">
                  <c:v>1.97</c:v>
                </c:pt>
                <c:pt idx="13">
                  <c:v>1.83</c:v>
                </c:pt>
                <c:pt idx="14">
                  <c:v>1.73</c:v>
                </c:pt>
                <c:pt idx="15">
                  <c:v>1.77</c:v>
                </c:pt>
                <c:pt idx="16">
                  <c:v>1.65</c:v>
                </c:pt>
                <c:pt idx="17">
                  <c:v>1.6</c:v>
                </c:pt>
                <c:pt idx="18">
                  <c:v>1.56</c:v>
                </c:pt>
                <c:pt idx="19">
                  <c:v>1.41</c:v>
                </c:pt>
                <c:pt idx="20">
                  <c:v>1.42</c:v>
                </c:pt>
                <c:pt idx="21">
                  <c:v>1.55</c:v>
                </c:pt>
                <c:pt idx="22">
                  <c:v>1.59</c:v>
                </c:pt>
                <c:pt idx="23">
                  <c:v>1.64</c:v>
                </c:pt>
                <c:pt idx="24">
                  <c:v>1.61</c:v>
                </c:pt>
                <c:pt idx="25">
                  <c:v>1.62</c:v>
                </c:pt>
                <c:pt idx="26">
                  <c:v>1.74</c:v>
                </c:pt>
                <c:pt idx="27">
                  <c:v>1.92</c:v>
                </c:pt>
                <c:pt idx="28">
                  <c:v>2.08</c:v>
                </c:pt>
                <c:pt idx="29">
                  <c:v>2.29</c:v>
                </c:pt>
                <c:pt idx="30">
                  <c:v>2.71</c:v>
                </c:pt>
                <c:pt idx="31">
                  <c:v>3.1</c:v>
                </c:pt>
                <c:pt idx="32">
                  <c:v>3.68</c:v>
                </c:pt>
                <c:pt idx="33">
                  <c:v>4.3600000000000003</c:v>
                </c:pt>
                <c:pt idx="34">
                  <c:v>5.28</c:v>
                </c:pt>
                <c:pt idx="35">
                  <c:v>6.58</c:v>
                </c:pt>
                <c:pt idx="36">
                  <c:v>8.01</c:v>
                </c:pt>
                <c:pt idx="37">
                  <c:v>8.58</c:v>
                </c:pt>
                <c:pt idx="38">
                  <c:v>9.4700000000000006</c:v>
                </c:pt>
                <c:pt idx="39">
                  <c:v>10.39</c:v>
                </c:pt>
                <c:pt idx="40">
                  <c:v>11.5</c:v>
                </c:pt>
                <c:pt idx="41">
                  <c:v>11.08</c:v>
                </c:pt>
                <c:pt idx="42">
                  <c:v>10.64</c:v>
                </c:pt>
                <c:pt idx="43">
                  <c:v>10.32</c:v>
                </c:pt>
                <c:pt idx="44">
                  <c:v>10.37</c:v>
                </c:pt>
                <c:pt idx="45">
                  <c:v>10.55</c:v>
                </c:pt>
                <c:pt idx="46">
                  <c:v>10.5</c:v>
                </c:pt>
                <c:pt idx="47">
                  <c:v>10.25</c:v>
                </c:pt>
                <c:pt idx="48">
                  <c:v>10.33</c:v>
                </c:pt>
                <c:pt idx="49">
                  <c:v>10.45</c:v>
                </c:pt>
                <c:pt idx="50">
                  <c:v>10.48</c:v>
                </c:pt>
                <c:pt idx="51">
                  <c:v>10.029999999999999</c:v>
                </c:pt>
                <c:pt idx="52">
                  <c:v>9.73</c:v>
                </c:pt>
                <c:pt idx="53">
                  <c:v>9.32</c:v>
                </c:pt>
                <c:pt idx="54">
                  <c:v>8.67</c:v>
                </c:pt>
                <c:pt idx="55">
                  <c:v>8.3000000000000007</c:v>
                </c:pt>
                <c:pt idx="56">
                  <c:v>7.77</c:v>
                </c:pt>
                <c:pt idx="57">
                  <c:v>7.43</c:v>
                </c:pt>
                <c:pt idx="58">
                  <c:v>7.06</c:v>
                </c:pt>
                <c:pt idx="59">
                  <c:v>6.5</c:v>
                </c:pt>
                <c:pt idx="60">
                  <c:v>6.24</c:v>
                </c:pt>
                <c:pt idx="61">
                  <c:v>5.81</c:v>
                </c:pt>
                <c:pt idx="62">
                  <c:v>5.4</c:v>
                </c:pt>
                <c:pt idx="63">
                  <c:v>5.1100000000000003</c:v>
                </c:pt>
                <c:pt idx="64">
                  <c:v>4.79</c:v>
                </c:pt>
                <c:pt idx="65">
                  <c:v>4.58</c:v>
                </c:pt>
                <c:pt idx="66">
                  <c:v>4.38</c:v>
                </c:pt>
                <c:pt idx="67">
                  <c:v>4.1399999999999997</c:v>
                </c:pt>
                <c:pt idx="68">
                  <c:v>3.91</c:v>
                </c:pt>
                <c:pt idx="69">
                  <c:v>3.68</c:v>
                </c:pt>
                <c:pt idx="70">
                  <c:v>3.64</c:v>
                </c:pt>
                <c:pt idx="71">
                  <c:v>3.57</c:v>
                </c:pt>
                <c:pt idx="72">
                  <c:v>3.48</c:v>
                </c:pt>
                <c:pt idx="73">
                  <c:v>3.22</c:v>
                </c:pt>
                <c:pt idx="74">
                  <c:v>2.99</c:v>
                </c:pt>
                <c:pt idx="75">
                  <c:v>2.83</c:v>
                </c:pt>
                <c:pt idx="76">
                  <c:v>2.69</c:v>
                </c:pt>
                <c:pt idx="77">
                  <c:v>2.6</c:v>
                </c:pt>
                <c:pt idx="78">
                  <c:v>2.4500000000000002</c:v>
                </c:pt>
                <c:pt idx="79">
                  <c:v>2.33</c:v>
                </c:pt>
                <c:pt idx="80">
                  <c:v>2.35</c:v>
                </c:pt>
                <c:pt idx="81">
                  <c:v>2.54</c:v>
                </c:pt>
                <c:pt idx="82">
                  <c:v>2.84</c:v>
                </c:pt>
                <c:pt idx="83">
                  <c:v>2.73</c:v>
                </c:pt>
                <c:pt idx="84">
                  <c:v>2.68</c:v>
                </c:pt>
                <c:pt idx="85">
                  <c:v>2.48</c:v>
                </c:pt>
                <c:pt idx="86">
                  <c:v>2.2999999999999998</c:v>
                </c:pt>
                <c:pt idx="87">
                  <c:v>2.27</c:v>
                </c:pt>
                <c:pt idx="88">
                  <c:v>2.09</c:v>
                </c:pt>
                <c:pt idx="89">
                  <c:v>1.96</c:v>
                </c:pt>
                <c:pt idx="90">
                  <c:v>1.85</c:v>
                </c:pt>
                <c:pt idx="91">
                  <c:v>1.77</c:v>
                </c:pt>
              </c:numCache>
            </c:numRef>
          </c:val>
          <c:smooth val="0"/>
          <c:extLst>
            <c:ext xmlns:c16="http://schemas.microsoft.com/office/drawing/2014/chart" uri="{C3380CC4-5D6E-409C-BE32-E72D297353CC}">
              <c16:uniqueId val="{00000000-E565-4BD2-801C-0EAE606B5686}"/>
            </c:ext>
          </c:extLst>
        </c:ser>
        <c:dLbls>
          <c:showLegendKey val="0"/>
          <c:showVal val="0"/>
          <c:showCatName val="0"/>
          <c:showSerName val="0"/>
          <c:showPercent val="0"/>
          <c:showBubbleSize val="0"/>
        </c:dLbls>
        <c:smooth val="0"/>
        <c:axId val="4600639"/>
        <c:axId val="1"/>
      </c:lineChart>
      <c:catAx>
        <c:axId val="4600639"/>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spcFirstLastPara="1" vertOverflow="ellipsis" vert="horz" wrap="square" anchor="t" anchorCtr="0"/>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
        <c:crosses val="autoZero"/>
        <c:auto val="1"/>
        <c:lblAlgn val="ctr"/>
        <c:lblOffset val="100"/>
        <c:tickLblSkip val="18"/>
        <c:tickMarkSkip val="1"/>
        <c:noMultiLvlLbl val="0"/>
      </c:catAx>
      <c:valAx>
        <c:axId val="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600639"/>
        <c:crossesAt val="2"/>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fld id="{13C2D2A7-82D0-4EFF-8399-8B02D856598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45B9-4EED-80AF-18553E60E9C3}"/>
                </c:ext>
              </c:extLst>
            </c:dLbl>
            <c:dLbl>
              <c:idx val="1"/>
              <c:tx>
                <c:rich>
                  <a:bodyPr/>
                  <a:lstStyle/>
                  <a:p>
                    <a:fld id="{F59E223C-3301-4422-A1C3-BBC33B61853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45B9-4EED-80AF-18553E60E9C3}"/>
                </c:ext>
              </c:extLst>
            </c:dLbl>
            <c:dLbl>
              <c:idx val="2"/>
              <c:tx>
                <c:rich>
                  <a:bodyPr/>
                  <a:lstStyle/>
                  <a:p>
                    <a:fld id="{387C4571-3F5E-4D92-B42D-50EDE535904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45B9-4EED-80AF-18553E60E9C3}"/>
                </c:ext>
              </c:extLst>
            </c:dLbl>
            <c:dLbl>
              <c:idx val="3"/>
              <c:tx>
                <c:rich>
                  <a:bodyPr/>
                  <a:lstStyle/>
                  <a:p>
                    <a:fld id="{5F9A5D93-0EE5-4888-9BF7-22202772817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45B9-4EED-80AF-18553E60E9C3}"/>
                </c:ext>
              </c:extLst>
            </c:dLbl>
            <c:dLbl>
              <c:idx val="4"/>
              <c:tx>
                <c:rich>
                  <a:bodyPr/>
                  <a:lstStyle/>
                  <a:p>
                    <a:fld id="{FB698CC1-990B-42A9-93C4-7FABA807FCB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45B9-4EED-80AF-18553E60E9C3}"/>
                </c:ext>
              </c:extLst>
            </c:dLbl>
            <c:dLbl>
              <c:idx val="5"/>
              <c:tx>
                <c:rich>
                  <a:bodyPr/>
                  <a:lstStyle/>
                  <a:p>
                    <a:fld id="{E51C2B01-82AC-433C-ADDA-0674A8CFBF0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45B9-4EED-80AF-18553E60E9C3}"/>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DataLabelsRange val="1"/>
                <c15:showLeaderLines val="0"/>
              </c:ext>
            </c:extLst>
          </c:dLbls>
          <c:trendline>
            <c:spPr>
              <a:ln w="19050" cap="rnd">
                <a:solidFill>
                  <a:schemeClr val="accent1"/>
                </a:solidFill>
                <a:prstDash val="sysDot"/>
              </a:ln>
              <a:effectLst/>
            </c:spPr>
            <c:trendlineType val="linear"/>
            <c:dispRSqr val="0"/>
            <c:dispEq val="0"/>
          </c:trendline>
          <c:xVal>
            <c:numRef>
              <c:f>'[3]ex Japan_new IMF'!$I$33:$I$38</c:f>
              <c:numCache>
                <c:formatCode>General</c:formatCode>
                <c:ptCount val="6"/>
                <c:pt idx="0">
                  <c:v>0.16748071979434448</c:v>
                </c:pt>
                <c:pt idx="1">
                  <c:v>0.22889584964761159</c:v>
                </c:pt>
                <c:pt idx="2">
                  <c:v>0.18840469874952634</c:v>
                </c:pt>
                <c:pt idx="3">
                  <c:v>0.23073273589878757</c:v>
                </c:pt>
                <c:pt idx="4">
                  <c:v>0.24608133086876155</c:v>
                </c:pt>
                <c:pt idx="5">
                  <c:v>0.25933048433048433</c:v>
                </c:pt>
              </c:numCache>
            </c:numRef>
          </c:xVal>
          <c:yVal>
            <c:numRef>
              <c:f>'[3]ex Japan_new IMF'!$J$33:$J$38</c:f>
              <c:numCache>
                <c:formatCode>General</c:formatCode>
                <c:ptCount val="6"/>
                <c:pt idx="0">
                  <c:v>0.1152</c:v>
                </c:pt>
                <c:pt idx="1">
                  <c:v>7.3099999999999998E-2</c:v>
                </c:pt>
                <c:pt idx="2">
                  <c:v>7.0800000000000002E-2</c:v>
                </c:pt>
                <c:pt idx="3">
                  <c:v>0.12520000000000001</c:v>
                </c:pt>
                <c:pt idx="4">
                  <c:v>0.1109</c:v>
                </c:pt>
                <c:pt idx="5">
                  <c:v>7.7499999999999999E-2</c:v>
                </c:pt>
              </c:numCache>
            </c:numRef>
          </c:yVal>
          <c:smooth val="0"/>
          <c:extLst>
            <c:ext xmlns:c15="http://schemas.microsoft.com/office/drawing/2012/chart" uri="{02D57815-91ED-43cb-92C2-25804820EDAC}">
              <c15:datalabelsRange>
                <c15:f>'[3]ex Japan_new IMF'!$H$33:$H$38</c15:f>
                <c15:dlblRangeCache>
                  <c:ptCount val="6"/>
                  <c:pt idx="0">
                    <c:v>DEU</c:v>
                  </c:pt>
                  <c:pt idx="1">
                    <c:v>ESP</c:v>
                  </c:pt>
                  <c:pt idx="2">
                    <c:v>FRA</c:v>
                  </c:pt>
                  <c:pt idx="3">
                    <c:v>ITA</c:v>
                  </c:pt>
                  <c:pt idx="4">
                    <c:v>UK</c:v>
                  </c:pt>
                  <c:pt idx="5">
                    <c:v>USA</c:v>
                  </c:pt>
                </c15:dlblRangeCache>
              </c15:datalabelsRange>
            </c:ext>
            <c:ext xmlns:c16="http://schemas.microsoft.com/office/drawing/2014/chart" uri="{C3380CC4-5D6E-409C-BE32-E72D297353CC}">
              <c16:uniqueId val="{00000007-45B9-4EED-80AF-18553E60E9C3}"/>
            </c:ext>
          </c:extLst>
        </c:ser>
        <c:dLbls>
          <c:showLegendKey val="0"/>
          <c:showVal val="0"/>
          <c:showCatName val="0"/>
          <c:showSerName val="0"/>
          <c:showPercent val="0"/>
          <c:showBubbleSize val="0"/>
        </c:dLbls>
        <c:axId val="790731648"/>
        <c:axId val="790729984"/>
      </c:scatterChart>
      <c:valAx>
        <c:axId val="790731648"/>
        <c:scaling>
          <c:orientation val="minMax"/>
          <c:max val="0.30000000000000004"/>
          <c:min val="0.1500000000000000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aseline="0"/>
                  <a:t>Policy share of GDP</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729984"/>
        <c:crosses val="autoZero"/>
        <c:crossBetween val="midCat"/>
      </c:valAx>
      <c:valAx>
        <c:axId val="790729984"/>
        <c:scaling>
          <c:orientation val="minMax"/>
          <c:max val="0.140000000000000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Inflation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7316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fld id="{4D7B9339-D071-4698-BC47-8BE147BF496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2F4E-44EF-B886-65845A8C3D2F}"/>
                </c:ext>
              </c:extLst>
            </c:dLbl>
            <c:dLbl>
              <c:idx val="1"/>
              <c:tx>
                <c:rich>
                  <a:bodyPr/>
                  <a:lstStyle/>
                  <a:p>
                    <a:fld id="{32D530E6-C21A-4FA7-9E51-3B706FB865E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2F4E-44EF-B886-65845A8C3D2F}"/>
                </c:ext>
              </c:extLst>
            </c:dLbl>
            <c:dLbl>
              <c:idx val="2"/>
              <c:tx>
                <c:rich>
                  <a:bodyPr/>
                  <a:lstStyle/>
                  <a:p>
                    <a:fld id="{5CF96501-654F-4DBB-A999-B7317706695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2F4E-44EF-B886-65845A8C3D2F}"/>
                </c:ext>
              </c:extLst>
            </c:dLbl>
            <c:dLbl>
              <c:idx val="3"/>
              <c:tx>
                <c:rich>
                  <a:bodyPr/>
                  <a:lstStyle/>
                  <a:p>
                    <a:fld id="{9DE3BF8B-BE2B-486C-AF44-9484DDBFC50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2F4E-44EF-B886-65845A8C3D2F}"/>
                </c:ext>
              </c:extLst>
            </c:dLbl>
            <c:dLbl>
              <c:idx val="4"/>
              <c:tx>
                <c:rich>
                  <a:bodyPr/>
                  <a:lstStyle/>
                  <a:p>
                    <a:fld id="{5A737F08-782C-4CD4-9937-17BD1CADFA1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2F4E-44EF-B886-65845A8C3D2F}"/>
                </c:ext>
              </c:extLst>
            </c:dLbl>
            <c:dLbl>
              <c:idx val="5"/>
              <c:tx>
                <c:rich>
                  <a:bodyPr/>
                  <a:lstStyle/>
                  <a:p>
                    <a:fld id="{31ED2FE2-BFB0-44B4-97EC-955F7240198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2F4E-44EF-B886-65845A8C3D2F}"/>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DataLabelsRange val="1"/>
                <c15:showLeaderLines val="0"/>
              </c:ext>
            </c:extLst>
          </c:dLbls>
          <c:trendline>
            <c:spPr>
              <a:ln w="19050" cap="rnd">
                <a:solidFill>
                  <a:schemeClr val="accent1"/>
                </a:solidFill>
                <a:prstDash val="sysDot"/>
              </a:ln>
              <a:effectLst/>
            </c:spPr>
            <c:trendlineType val="linear"/>
            <c:dispRSqr val="0"/>
            <c:dispEq val="0"/>
          </c:trendline>
          <c:xVal>
            <c:numRef>
              <c:f>'[3]ex Japan_new IMF'!$I$47:$I$52</c:f>
              <c:numCache>
                <c:formatCode>General</c:formatCode>
                <c:ptCount val="6"/>
                <c:pt idx="0">
                  <c:v>0.15141388174807197</c:v>
                </c:pt>
                <c:pt idx="1">
                  <c:v>8.3790133124510571E-2</c:v>
                </c:pt>
                <c:pt idx="2">
                  <c:v>9.5869647593785523E-2</c:v>
                </c:pt>
                <c:pt idx="3">
                  <c:v>0.10806536636794939</c:v>
                </c:pt>
                <c:pt idx="4">
                  <c:v>0.19297597042513864</c:v>
                </c:pt>
                <c:pt idx="5">
                  <c:v>0.25299145299145298</c:v>
                </c:pt>
              </c:numCache>
            </c:numRef>
          </c:xVal>
          <c:yVal>
            <c:numRef>
              <c:f>'[3]ex Japan_new IMF'!$J$47:$J$52</c:f>
              <c:numCache>
                <c:formatCode>General</c:formatCode>
                <c:ptCount val="6"/>
                <c:pt idx="0">
                  <c:v>0.1152</c:v>
                </c:pt>
                <c:pt idx="1">
                  <c:v>7.3099999999999998E-2</c:v>
                </c:pt>
                <c:pt idx="2">
                  <c:v>7.0800000000000002E-2</c:v>
                </c:pt>
                <c:pt idx="3">
                  <c:v>0.12520000000000001</c:v>
                </c:pt>
                <c:pt idx="4">
                  <c:v>0.1109</c:v>
                </c:pt>
                <c:pt idx="5">
                  <c:v>7.7499999999999999E-2</c:v>
                </c:pt>
              </c:numCache>
            </c:numRef>
          </c:yVal>
          <c:smooth val="0"/>
          <c:extLst>
            <c:ext xmlns:c15="http://schemas.microsoft.com/office/drawing/2012/chart" uri="{02D57815-91ED-43cb-92C2-25804820EDAC}">
              <c15:datalabelsRange>
                <c15:f>'[3]ex Japan_new IMF'!$H$47:$H$52</c15:f>
                <c15:dlblRangeCache>
                  <c:ptCount val="6"/>
                  <c:pt idx="0">
                    <c:v>DEU</c:v>
                  </c:pt>
                  <c:pt idx="1">
                    <c:v>ESP</c:v>
                  </c:pt>
                  <c:pt idx="2">
                    <c:v>FRA</c:v>
                  </c:pt>
                  <c:pt idx="3">
                    <c:v>ITA</c:v>
                  </c:pt>
                  <c:pt idx="4">
                    <c:v>UK</c:v>
                  </c:pt>
                  <c:pt idx="5">
                    <c:v>USA</c:v>
                  </c:pt>
                </c15:dlblRangeCache>
              </c15:datalabelsRange>
            </c:ext>
            <c:ext xmlns:c16="http://schemas.microsoft.com/office/drawing/2014/chart" uri="{C3380CC4-5D6E-409C-BE32-E72D297353CC}">
              <c16:uniqueId val="{00000007-2F4E-44EF-B886-65845A8C3D2F}"/>
            </c:ext>
          </c:extLst>
        </c:ser>
        <c:dLbls>
          <c:showLegendKey val="0"/>
          <c:showVal val="0"/>
          <c:showCatName val="0"/>
          <c:showSerName val="0"/>
          <c:showPercent val="0"/>
          <c:showBubbleSize val="0"/>
        </c:dLbls>
        <c:axId val="796510880"/>
        <c:axId val="796511296"/>
      </c:scatterChart>
      <c:valAx>
        <c:axId val="796510880"/>
        <c:scaling>
          <c:orientation val="minMax"/>
          <c:min val="2.0000000000000004E-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aseline="0"/>
                  <a:t>Policy share of GDP</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6511296"/>
        <c:crosses val="autoZero"/>
        <c:crossBetween val="midCat"/>
      </c:valAx>
      <c:valAx>
        <c:axId val="796511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Inflation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651088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fld id="{39EA6DA2-CCA4-4775-81FB-59A4B83B2E6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4AAB-455B-BCDA-ED1027FA55BD}"/>
                </c:ext>
              </c:extLst>
            </c:dLbl>
            <c:dLbl>
              <c:idx val="1"/>
              <c:layout>
                <c:manualLayout>
                  <c:x val="1.4556040756914208E-2"/>
                  <c:y val="7.8703703703703623E-2"/>
                </c:manualLayout>
              </c:layout>
              <c:tx>
                <c:rich>
                  <a:bodyPr/>
                  <a:lstStyle/>
                  <a:p>
                    <a:fld id="{0839C861-57FB-4A40-9F6D-571FD35DF7A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manualLayout>
                      <c:w val="7.3671331476578533E-2"/>
                      <c:h val="0.12093321668124818"/>
                    </c:manualLayout>
                  </c15:layout>
                  <c15:dlblFieldTable/>
                  <c15:showDataLabelsRange val="1"/>
                </c:ext>
                <c:ext xmlns:c16="http://schemas.microsoft.com/office/drawing/2014/chart" uri="{C3380CC4-5D6E-409C-BE32-E72D297353CC}">
                  <c16:uniqueId val="{00000001-4AAB-455B-BCDA-ED1027FA55BD}"/>
                </c:ext>
              </c:extLst>
            </c:dLbl>
            <c:dLbl>
              <c:idx val="2"/>
              <c:tx>
                <c:rich>
                  <a:bodyPr/>
                  <a:lstStyle/>
                  <a:p>
                    <a:fld id="{30F3416B-5784-4312-80E6-87E097C9B7B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4AAB-455B-BCDA-ED1027FA55BD}"/>
                </c:ext>
              </c:extLst>
            </c:dLbl>
            <c:dLbl>
              <c:idx val="3"/>
              <c:layout>
                <c:manualLayout>
                  <c:x val="-1.4556040756914119E-2"/>
                  <c:y val="-8.7962962962962965E-2"/>
                </c:manualLayout>
              </c:layout>
              <c:tx>
                <c:rich>
                  <a:bodyPr/>
                  <a:lstStyle/>
                  <a:p>
                    <a:fld id="{E04537F5-E5F3-494F-A476-3E5B5EF88A8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4AAB-455B-BCDA-ED1027FA55BD}"/>
                </c:ext>
              </c:extLst>
            </c:dLbl>
            <c:dLbl>
              <c:idx val="4"/>
              <c:tx>
                <c:rich>
                  <a:bodyPr/>
                  <a:lstStyle/>
                  <a:p>
                    <a:fld id="{5E3BFEED-6762-4E5D-953C-C1D9C618F1F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4AAB-455B-BCDA-ED1027FA55BD}"/>
                </c:ext>
              </c:extLst>
            </c:dLbl>
            <c:dLbl>
              <c:idx val="5"/>
              <c:tx>
                <c:rich>
                  <a:bodyPr/>
                  <a:lstStyle/>
                  <a:p>
                    <a:fld id="{3898700B-A049-41C5-93C0-0938118E800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4AAB-455B-BCDA-ED1027FA55BD}"/>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DataLabelsRange val="1"/>
                <c15:showLeaderLines val="0"/>
              </c:ext>
            </c:extLst>
          </c:dLbls>
          <c:trendline>
            <c:spPr>
              <a:ln w="19050" cap="rnd">
                <a:solidFill>
                  <a:schemeClr val="accent1"/>
                </a:solidFill>
                <a:prstDash val="sysDot"/>
              </a:ln>
              <a:effectLst/>
            </c:spPr>
            <c:trendlineType val="linear"/>
            <c:dispRSqr val="0"/>
            <c:dispEq val="0"/>
          </c:trendline>
          <c:xVal>
            <c:numRef>
              <c:f>'[3]ex Japan_new IMF'!$I$64:$I$69</c:f>
              <c:numCache>
                <c:formatCode>General</c:formatCode>
                <c:ptCount val="6"/>
                <c:pt idx="0">
                  <c:v>0.16748071979434448</c:v>
                </c:pt>
                <c:pt idx="1">
                  <c:v>0.22889584964761159</c:v>
                </c:pt>
                <c:pt idx="2">
                  <c:v>0.18840469874952634</c:v>
                </c:pt>
                <c:pt idx="3">
                  <c:v>0.23073273589878757</c:v>
                </c:pt>
                <c:pt idx="4">
                  <c:v>0.24608133086876155</c:v>
                </c:pt>
                <c:pt idx="5">
                  <c:v>0.25933048433048433</c:v>
                </c:pt>
              </c:numCache>
            </c:numRef>
          </c:xVal>
          <c:yVal>
            <c:numRef>
              <c:f>'[3]ex Japan_new IMF'!$J$64:$J$69</c:f>
              <c:numCache>
                <c:formatCode>General</c:formatCode>
                <c:ptCount val="6"/>
                <c:pt idx="0">
                  <c:v>1.174471999999982E-2</c:v>
                </c:pt>
                <c:pt idx="1">
                  <c:v>6.7340024035999591E-2</c:v>
                </c:pt>
                <c:pt idx="2">
                  <c:v>5.1679807177999582E-2</c:v>
                </c:pt>
                <c:pt idx="3">
                  <c:v>6.5315988799999669E-2</c:v>
                </c:pt>
                <c:pt idx="4">
                  <c:v>8.8298519359999883E-2</c:v>
                </c:pt>
                <c:pt idx="5">
                  <c:v>5.7151958344999754E-2</c:v>
                </c:pt>
              </c:numCache>
            </c:numRef>
          </c:yVal>
          <c:smooth val="0"/>
          <c:extLst>
            <c:ext xmlns:c15="http://schemas.microsoft.com/office/drawing/2012/chart" uri="{02D57815-91ED-43cb-92C2-25804820EDAC}">
              <c15:datalabelsRange>
                <c15:f>'[3]ex Japan_new IMF'!$H$64:$H$69</c15:f>
                <c15:dlblRangeCache>
                  <c:ptCount val="6"/>
                  <c:pt idx="0">
                    <c:v>DEU</c:v>
                  </c:pt>
                  <c:pt idx="1">
                    <c:v>ESP</c:v>
                  </c:pt>
                  <c:pt idx="2">
                    <c:v>FRA</c:v>
                  </c:pt>
                  <c:pt idx="3">
                    <c:v>ITA</c:v>
                  </c:pt>
                  <c:pt idx="4">
                    <c:v>UK</c:v>
                  </c:pt>
                  <c:pt idx="5">
                    <c:v>USA</c:v>
                  </c:pt>
                </c15:dlblRangeCache>
              </c15:datalabelsRange>
            </c:ext>
            <c:ext xmlns:c16="http://schemas.microsoft.com/office/drawing/2014/chart" uri="{C3380CC4-5D6E-409C-BE32-E72D297353CC}">
              <c16:uniqueId val="{00000007-4AAB-455B-BCDA-ED1027FA55BD}"/>
            </c:ext>
          </c:extLst>
        </c:ser>
        <c:dLbls>
          <c:showLegendKey val="0"/>
          <c:showVal val="0"/>
          <c:showCatName val="0"/>
          <c:showSerName val="0"/>
          <c:showPercent val="0"/>
          <c:showBubbleSize val="0"/>
        </c:dLbls>
        <c:axId val="1384063248"/>
        <c:axId val="1384074480"/>
      </c:scatterChart>
      <c:valAx>
        <c:axId val="1384063248"/>
        <c:scaling>
          <c:orientation val="minMax"/>
          <c:min val="0.1500000000000000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Policy share of GDP</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4074480"/>
        <c:crosses val="autoZero"/>
        <c:crossBetween val="midCat"/>
        <c:majorUnit val="3.0000000000000006E-2"/>
      </c:valAx>
      <c:valAx>
        <c:axId val="13840744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Real GDP growth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40632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7</xdr:col>
      <xdr:colOff>459202</xdr:colOff>
      <xdr:row>6</xdr:row>
      <xdr:rowOff>44402</xdr:rowOff>
    </xdr:from>
    <xdr:to>
      <xdr:col>16</xdr:col>
      <xdr:colOff>415192</xdr:colOff>
      <xdr:row>28</xdr:row>
      <xdr:rowOff>97692</xdr:rowOff>
    </xdr:to>
    <xdr:graphicFrame macro="">
      <xdr:nvGraphicFramePr>
        <xdr:cNvPr id="2" name="Chart 1">
          <a:extLst>
            <a:ext uri="{FF2B5EF4-FFF2-40B4-BE49-F238E27FC236}">
              <a16:creationId xmlns:a16="http://schemas.microsoft.com/office/drawing/2014/main" id="{A287B674-EBDD-44B6-B881-A78A36731B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464924</xdr:colOff>
      <xdr:row>5</xdr:row>
      <xdr:rowOff>134326</xdr:rowOff>
    </xdr:from>
    <xdr:to>
      <xdr:col>26</xdr:col>
      <xdr:colOff>512885</xdr:colOff>
      <xdr:row>29</xdr:row>
      <xdr:rowOff>134326</xdr:rowOff>
    </xdr:to>
    <xdr:graphicFrame macro="">
      <xdr:nvGraphicFramePr>
        <xdr:cNvPr id="3" name="Chart 2">
          <a:extLst>
            <a:ext uri="{FF2B5EF4-FFF2-40B4-BE49-F238E27FC236}">
              <a16:creationId xmlns:a16="http://schemas.microsoft.com/office/drawing/2014/main" id="{F677126E-5DF4-4656-91B3-05A7DA967D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293078</xdr:colOff>
      <xdr:row>31</xdr:row>
      <xdr:rowOff>12212</xdr:rowOff>
    </xdr:from>
    <xdr:to>
      <xdr:col>23</xdr:col>
      <xdr:colOff>342531</xdr:colOff>
      <xdr:row>39</xdr:row>
      <xdr:rowOff>61403</xdr:rowOff>
    </xdr:to>
    <xdr:sp macro="" textlink="">
      <xdr:nvSpPr>
        <xdr:cNvPr id="6" name="TextBox 5">
          <a:extLst>
            <a:ext uri="{FF2B5EF4-FFF2-40B4-BE49-F238E27FC236}">
              <a16:creationId xmlns:a16="http://schemas.microsoft.com/office/drawing/2014/main" id="{49F98BD8-0F01-4D87-B709-C0B0201BD465}"/>
            </a:ext>
          </a:extLst>
        </xdr:cNvPr>
        <xdr:cNvSpPr txBox="1"/>
      </xdr:nvSpPr>
      <xdr:spPr>
        <a:xfrm>
          <a:off x="7265378" y="5031887"/>
          <a:ext cx="6440728" cy="13445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en-US" sz="1100" b="0" i="0" u="none" strike="noStrike" baseline="0">
              <a:solidFill>
                <a:schemeClr val="dk1"/>
              </a:solidFill>
              <a:latin typeface="+mn-lt"/>
              <a:ea typeface="+mn-ea"/>
              <a:cs typeface="+mn-cs"/>
            </a:rPr>
            <a:t>Sources: Database of Country Fiscal Measures in Response to the COVID-19 Pandemic; and IMF staff estimates.</a:t>
          </a:r>
        </a:p>
        <a:p>
          <a:pPr rtl="0"/>
          <a:r>
            <a:rPr lang="en-US" sz="1100" b="0" i="0" u="none" strike="noStrike" baseline="0">
              <a:solidFill>
                <a:schemeClr val="dk1"/>
              </a:solidFill>
              <a:latin typeface="+mn-lt"/>
              <a:ea typeface="+mn-ea"/>
              <a:cs typeface="+mn-cs"/>
            </a:rPr>
            <a:t>Note: Estimates as of September 27, 2021. Numbers in U.S. dollar and percent of GDP are based on October 2021 World Economic Outlook  unless otherwise stated. Country group averages are weighted by GDP in US dollars adjusted by purchasing power parity. Data labels use International Organization for Standardization country codes. AEs = advanced economies; EMEs = emerging market economies; LIDCs = low-income developing countries.</a:t>
          </a:r>
          <a:endParaRPr lang="en-US" sz="1100" b="0" i="1" u="none" strike="noStrike" baseline="0">
            <a:solidFill>
              <a:schemeClr val="dk1"/>
            </a:solidFill>
            <a:latin typeface="+mn-lt"/>
            <a:ea typeface="+mn-ea"/>
            <a:cs typeface="+mn-cs"/>
          </a:endParaRPr>
        </a:p>
        <a:p>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0</xdr:colOff>
      <xdr:row>40</xdr:row>
      <xdr:rowOff>156210</xdr:rowOff>
    </xdr:from>
    <xdr:to>
      <xdr:col>18</xdr:col>
      <xdr:colOff>304800</xdr:colOff>
      <xdr:row>58</xdr:row>
      <xdr:rowOff>156210</xdr:rowOff>
    </xdr:to>
    <xdr:graphicFrame macro="">
      <xdr:nvGraphicFramePr>
        <xdr:cNvPr id="2" name="Chart 1">
          <a:extLst>
            <a:ext uri="{FF2B5EF4-FFF2-40B4-BE49-F238E27FC236}">
              <a16:creationId xmlns:a16="http://schemas.microsoft.com/office/drawing/2014/main" id="{C987120E-AE49-49AA-BF11-F09CF570D9A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0.61293</cdr:x>
      <cdr:y>0.875</cdr:y>
    </cdr:from>
    <cdr:to>
      <cdr:x>0.65293</cdr:x>
      <cdr:y>1</cdr:y>
    </cdr:to>
    <cdr:sp macro="" textlink="">
      <cdr:nvSpPr>
        <cdr:cNvPr id="2" name="Oval 1">
          <a:extLst xmlns:a="http://schemas.openxmlformats.org/drawingml/2006/main">
            <a:ext uri="{FF2B5EF4-FFF2-40B4-BE49-F238E27FC236}">
              <a16:creationId xmlns:a16="http://schemas.microsoft.com/office/drawing/2014/main" id="{2BC80502-78B7-4C96-81B3-9A14F86E4E34}"/>
            </a:ext>
          </a:extLst>
        </cdr:cNvPr>
        <cdr:cNvSpPr/>
      </cdr:nvSpPr>
      <cdr:spPr>
        <a:xfrm xmlns:a="http://schemas.openxmlformats.org/drawingml/2006/main">
          <a:off x="2831750" y="2906652"/>
          <a:ext cx="184802" cy="415236"/>
        </a:xfrm>
        <a:prstGeom xmlns:a="http://schemas.openxmlformats.org/drawingml/2006/main" prst="ellipse">
          <a:avLst/>
        </a:prstGeom>
        <a:noFill xmlns:a="http://schemas.openxmlformats.org/drawingml/2006/main"/>
      </cdr:spPr>
      <cdr:style>
        <a:lnRef xmlns:a="http://schemas.openxmlformats.org/drawingml/2006/main" idx="2">
          <a:schemeClr val="accent4"/>
        </a:lnRef>
        <a:fillRef xmlns:a="http://schemas.openxmlformats.org/drawingml/2006/main" idx="1">
          <a:schemeClr val="lt1"/>
        </a:fillRef>
        <a:effectRef xmlns:a="http://schemas.openxmlformats.org/drawingml/2006/main" idx="0">
          <a:schemeClr val="accent4"/>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endParaRPr lang="en-US"/>
        </a:p>
      </cdr:txBody>
    </cdr:sp>
  </cdr:relSizeAnchor>
</c:userShapes>
</file>

<file path=xl/drawings/drawing3.xml><?xml version="1.0" encoding="utf-8"?>
<c:userShapes xmlns:c="http://schemas.openxmlformats.org/drawingml/2006/chart">
  <cdr:relSizeAnchor xmlns:cdr="http://schemas.openxmlformats.org/drawingml/2006/chartDrawing">
    <cdr:from>
      <cdr:x>0.66256</cdr:x>
      <cdr:y>0.87328</cdr:y>
    </cdr:from>
    <cdr:to>
      <cdr:x>0.70117</cdr:x>
      <cdr:y>1</cdr:y>
    </cdr:to>
    <cdr:sp macro="" textlink="">
      <cdr:nvSpPr>
        <cdr:cNvPr id="2" name="Oval 1">
          <a:extLst xmlns:a="http://schemas.openxmlformats.org/drawingml/2006/main">
            <a:ext uri="{FF2B5EF4-FFF2-40B4-BE49-F238E27FC236}">
              <a16:creationId xmlns:a16="http://schemas.microsoft.com/office/drawing/2014/main" id="{2BC80502-78B7-4C96-81B3-9A14F86E4E34}"/>
            </a:ext>
          </a:extLst>
        </cdr:cNvPr>
        <cdr:cNvSpPr/>
      </cdr:nvSpPr>
      <cdr:spPr>
        <a:xfrm xmlns:a="http://schemas.openxmlformats.org/drawingml/2006/main">
          <a:off x="3040839" y="2830600"/>
          <a:ext cx="177202" cy="410743"/>
        </a:xfrm>
        <a:prstGeom xmlns:a="http://schemas.openxmlformats.org/drawingml/2006/main" prst="ellipse">
          <a:avLst/>
        </a:prstGeom>
        <a:noFill xmlns:a="http://schemas.openxmlformats.org/drawingml/2006/main"/>
      </cdr:spPr>
      <cdr:style>
        <a:lnRef xmlns:a="http://schemas.openxmlformats.org/drawingml/2006/main" idx="2">
          <a:schemeClr val="accent4"/>
        </a:lnRef>
        <a:fillRef xmlns:a="http://schemas.openxmlformats.org/drawingml/2006/main" idx="1">
          <a:schemeClr val="lt1"/>
        </a:fillRef>
        <a:effectRef xmlns:a="http://schemas.openxmlformats.org/drawingml/2006/main" idx="0">
          <a:schemeClr val="accent4"/>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endParaRPr lang="en-US"/>
        </a:p>
      </cdr:txBody>
    </cdr:sp>
  </cdr:relSizeAnchor>
</c:userShapes>
</file>

<file path=xl/drawings/drawing4.xml><?xml version="1.0" encoding="utf-8"?>
<xdr:wsDr xmlns:xdr="http://schemas.openxmlformats.org/drawingml/2006/spreadsheetDrawing" xmlns:a="http://schemas.openxmlformats.org/drawingml/2006/main">
  <xdr:twoCellAnchor>
    <xdr:from>
      <xdr:col>11</xdr:col>
      <xdr:colOff>97455</xdr:colOff>
      <xdr:row>12</xdr:row>
      <xdr:rowOff>94321</xdr:rowOff>
    </xdr:from>
    <xdr:to>
      <xdr:col>20</xdr:col>
      <xdr:colOff>311768</xdr:colOff>
      <xdr:row>34</xdr:row>
      <xdr:rowOff>150998</xdr:rowOff>
    </xdr:to>
    <xdr:graphicFrame macro="">
      <xdr:nvGraphicFramePr>
        <xdr:cNvPr id="2" name="Chart 1">
          <a:extLst>
            <a:ext uri="{FF2B5EF4-FFF2-40B4-BE49-F238E27FC236}">
              <a16:creationId xmlns:a16="http://schemas.microsoft.com/office/drawing/2014/main" id="{FBF63347-6727-4419-9A07-DC7D4077B1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58736</xdr:colOff>
      <xdr:row>19</xdr:row>
      <xdr:rowOff>147636</xdr:rowOff>
    </xdr:from>
    <xdr:to>
      <xdr:col>10</xdr:col>
      <xdr:colOff>476250</xdr:colOff>
      <xdr:row>44</xdr:row>
      <xdr:rowOff>101600</xdr:rowOff>
    </xdr:to>
    <xdr:graphicFrame macro="">
      <xdr:nvGraphicFramePr>
        <xdr:cNvPr id="3" name="Chart 2">
          <a:extLst>
            <a:ext uri="{FF2B5EF4-FFF2-40B4-BE49-F238E27FC236}">
              <a16:creationId xmlns:a16="http://schemas.microsoft.com/office/drawing/2014/main" id="{E2272F42-4BAA-45A8-A807-8ED91E048D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657225</xdr:colOff>
      <xdr:row>10</xdr:row>
      <xdr:rowOff>47625</xdr:rowOff>
    </xdr:from>
    <xdr:to>
      <xdr:col>8</xdr:col>
      <xdr:colOff>1190625</xdr:colOff>
      <xdr:row>30</xdr:row>
      <xdr:rowOff>47625</xdr:rowOff>
    </xdr:to>
    <xdr:graphicFrame macro="">
      <xdr:nvGraphicFramePr>
        <xdr:cNvPr id="2" name="Chart 3">
          <a:extLst>
            <a:ext uri="{FF2B5EF4-FFF2-40B4-BE49-F238E27FC236}">
              <a16:creationId xmlns:a16="http://schemas.microsoft.com/office/drawing/2014/main" id="{6C5DE73A-FB5D-4B80-A575-29601D9116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1085850</xdr:colOff>
      <xdr:row>73</xdr:row>
      <xdr:rowOff>133350</xdr:rowOff>
    </xdr:from>
    <xdr:to>
      <xdr:col>8</xdr:col>
      <xdr:colOff>238125</xdr:colOff>
      <xdr:row>93</xdr:row>
      <xdr:rowOff>123825</xdr:rowOff>
    </xdr:to>
    <xdr:graphicFrame macro="">
      <xdr:nvGraphicFramePr>
        <xdr:cNvPr id="2" name="Chart 1">
          <a:extLst>
            <a:ext uri="{FF2B5EF4-FFF2-40B4-BE49-F238E27FC236}">
              <a16:creationId xmlns:a16="http://schemas.microsoft.com/office/drawing/2014/main" id="{F0598EBC-E442-4349-A108-CCB6F2435B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508000</xdr:colOff>
      <xdr:row>29</xdr:row>
      <xdr:rowOff>7620</xdr:rowOff>
    </xdr:from>
    <xdr:to>
      <xdr:col>7</xdr:col>
      <xdr:colOff>553720</xdr:colOff>
      <xdr:row>42</xdr:row>
      <xdr:rowOff>171450</xdr:rowOff>
    </xdr:to>
    <xdr:graphicFrame macro="">
      <xdr:nvGraphicFramePr>
        <xdr:cNvPr id="2" name="Chart 1">
          <a:extLst>
            <a:ext uri="{FF2B5EF4-FFF2-40B4-BE49-F238E27FC236}">
              <a16:creationId xmlns:a16="http://schemas.microsoft.com/office/drawing/2014/main" id="{562349A6-B593-4264-8F41-AB9D6C273E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496570</xdr:colOff>
      <xdr:row>43</xdr:row>
      <xdr:rowOff>147320</xdr:rowOff>
    </xdr:from>
    <xdr:to>
      <xdr:col>7</xdr:col>
      <xdr:colOff>542290</xdr:colOff>
      <xdr:row>58</xdr:row>
      <xdr:rowOff>147320</xdr:rowOff>
    </xdr:to>
    <xdr:graphicFrame macro="">
      <xdr:nvGraphicFramePr>
        <xdr:cNvPr id="3" name="Chart 2">
          <a:extLst>
            <a:ext uri="{FF2B5EF4-FFF2-40B4-BE49-F238E27FC236}">
              <a16:creationId xmlns:a16="http://schemas.microsoft.com/office/drawing/2014/main" id="{11F94411-3DD1-48AC-83EF-7A7612D6E4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572770</xdr:colOff>
      <xdr:row>59</xdr:row>
      <xdr:rowOff>134620</xdr:rowOff>
    </xdr:from>
    <xdr:to>
      <xdr:col>7</xdr:col>
      <xdr:colOff>618490</xdr:colOff>
      <xdr:row>74</xdr:row>
      <xdr:rowOff>134620</xdr:rowOff>
    </xdr:to>
    <xdr:graphicFrame macro="">
      <xdr:nvGraphicFramePr>
        <xdr:cNvPr id="4" name="Chart 3">
          <a:extLst>
            <a:ext uri="{FF2B5EF4-FFF2-40B4-BE49-F238E27FC236}">
              <a16:creationId xmlns:a16="http://schemas.microsoft.com/office/drawing/2014/main" id="{0B6514B6-77EC-4A5C-8782-4413D21EF1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567690</xdr:colOff>
      <xdr:row>75</xdr:row>
      <xdr:rowOff>10160</xdr:rowOff>
    </xdr:from>
    <xdr:to>
      <xdr:col>7</xdr:col>
      <xdr:colOff>613410</xdr:colOff>
      <xdr:row>90</xdr:row>
      <xdr:rowOff>10160</xdr:rowOff>
    </xdr:to>
    <xdr:graphicFrame macro="">
      <xdr:nvGraphicFramePr>
        <xdr:cNvPr id="5" name="Chart 4">
          <a:extLst>
            <a:ext uri="{FF2B5EF4-FFF2-40B4-BE49-F238E27FC236}">
              <a16:creationId xmlns:a16="http://schemas.microsoft.com/office/drawing/2014/main" id="{FCEB456A-B6CF-4788-AF8A-DCDF2C8E1D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487680</xdr:colOff>
      <xdr:row>94</xdr:row>
      <xdr:rowOff>173990</xdr:rowOff>
    </xdr:from>
    <xdr:to>
      <xdr:col>7</xdr:col>
      <xdr:colOff>579120</xdr:colOff>
      <xdr:row>109</xdr:row>
      <xdr:rowOff>173990</xdr:rowOff>
    </xdr:to>
    <xdr:graphicFrame macro="">
      <xdr:nvGraphicFramePr>
        <xdr:cNvPr id="8" name="Chart 7">
          <a:extLst>
            <a:ext uri="{FF2B5EF4-FFF2-40B4-BE49-F238E27FC236}">
              <a16:creationId xmlns:a16="http://schemas.microsoft.com/office/drawing/2014/main" id="{EDE5685A-C8C6-49E3-B60C-3F7F0C95CB0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506730</xdr:colOff>
      <xdr:row>112</xdr:row>
      <xdr:rowOff>125730</xdr:rowOff>
    </xdr:from>
    <xdr:to>
      <xdr:col>7</xdr:col>
      <xdr:colOff>598170</xdr:colOff>
      <xdr:row>127</xdr:row>
      <xdr:rowOff>125730</xdr:rowOff>
    </xdr:to>
    <xdr:graphicFrame macro="">
      <xdr:nvGraphicFramePr>
        <xdr:cNvPr id="9" name="Chart 8">
          <a:extLst>
            <a:ext uri="{FF2B5EF4-FFF2-40B4-BE49-F238E27FC236}">
              <a16:creationId xmlns:a16="http://schemas.microsoft.com/office/drawing/2014/main" id="{9B956A4A-281E-4DB6-885E-92B82742BD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10</xdr:col>
      <xdr:colOff>128905</xdr:colOff>
      <xdr:row>31</xdr:row>
      <xdr:rowOff>16510</xdr:rowOff>
    </xdr:from>
    <xdr:to>
      <xdr:col>18</xdr:col>
      <xdr:colOff>265431</xdr:colOff>
      <xdr:row>50</xdr:row>
      <xdr:rowOff>130810</xdr:rowOff>
    </xdr:to>
    <xdr:graphicFrame macro="">
      <xdr:nvGraphicFramePr>
        <xdr:cNvPr id="2" name="Chart 1">
          <a:extLst>
            <a:ext uri="{FF2B5EF4-FFF2-40B4-BE49-F238E27FC236}">
              <a16:creationId xmlns:a16="http://schemas.microsoft.com/office/drawing/2014/main" id="{AA70408E-3476-4245-B802-AD866B0A9F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hong/FADFP/Fiscal%20Risks%20-%20Professor%20Lucas/Figures_Draft/Figure%202_Figure%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hong/FADFP/Fiscal%20Risks%20-%20Professor%20Lucas/Brookings/Deliquency_commercialbankloa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dlucas/Dropbox%20(MIT)/My%20Documents/Papers/government%20valuation/Brookings2023/CountryDataCreditFiscalMonetaryMacro%20v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sheetName val="DO-NOT-USE Chart"/>
      <sheetName val="Take-Up"/>
      <sheetName val="Take-Up Graph"/>
      <sheetName val="Subsidy Rate"/>
      <sheetName val="Sheet1"/>
    </sheetNames>
    <sheetDataSet>
      <sheetData sheetId="0">
        <row r="2">
          <cell r="A2" t="str">
            <v>US</v>
          </cell>
        </row>
      </sheetData>
      <sheetData sheetId="1"/>
      <sheetData sheetId="2">
        <row r="2">
          <cell r="B2">
            <v>112.11</v>
          </cell>
          <cell r="C2">
            <v>50.400000000000006</v>
          </cell>
          <cell r="D2">
            <v>8.5449999999999999</v>
          </cell>
          <cell r="E2">
            <v>149.1</v>
          </cell>
          <cell r="F2">
            <v>20.9</v>
          </cell>
          <cell r="J2">
            <v>17000</v>
          </cell>
          <cell r="K2">
            <v>28000</v>
          </cell>
          <cell r="L2">
            <v>799</v>
          </cell>
          <cell r="M2">
            <v>17.5</v>
          </cell>
          <cell r="N2">
            <v>0</v>
          </cell>
        </row>
        <row r="3">
          <cell r="C3">
            <v>357</v>
          </cell>
          <cell r="D3">
            <v>400</v>
          </cell>
          <cell r="E3">
            <v>100</v>
          </cell>
          <cell r="F3">
            <v>200</v>
          </cell>
          <cell r="J3">
            <v>47000</v>
          </cell>
          <cell r="K3">
            <v>53000</v>
          </cell>
          <cell r="L3">
            <v>799</v>
          </cell>
          <cell r="M3">
            <v>600</v>
          </cell>
          <cell r="N3">
            <v>46</v>
          </cell>
        </row>
        <row r="5">
          <cell r="E5">
            <v>170.16782999999998</v>
          </cell>
          <cell r="F5">
            <v>23.853169999999999</v>
          </cell>
          <cell r="H5">
            <v>161.56471060000001</v>
          </cell>
          <cell r="I5">
            <v>139.01034000000001</v>
          </cell>
          <cell r="K5">
            <v>262.22138977336579</v>
          </cell>
        </row>
        <row r="6">
          <cell r="B6">
            <v>423.55500000000001</v>
          </cell>
          <cell r="C6">
            <v>407.44409999999999</v>
          </cell>
          <cell r="D6">
            <v>456.52</v>
          </cell>
          <cell r="E6">
            <v>114.13</v>
          </cell>
          <cell r="F6">
            <v>228.26</v>
          </cell>
          <cell r="H6">
            <v>342.39</v>
          </cell>
          <cell r="I6">
            <v>159.78200000000001</v>
          </cell>
          <cell r="K6">
            <v>496.34763064244237</v>
          </cell>
        </row>
        <row r="7">
          <cell r="C7">
            <v>3332.33</v>
          </cell>
          <cell r="E7">
            <v>1651.595</v>
          </cell>
          <cell r="J7">
            <v>536263.5</v>
          </cell>
          <cell r="K7">
            <v>536263.5</v>
          </cell>
          <cell r="L7">
            <v>20940</v>
          </cell>
        </row>
        <row r="8">
          <cell r="B8">
            <v>5.3081406167215652</v>
          </cell>
          <cell r="H8">
            <v>6.1472256237895495</v>
          </cell>
          <cell r="I8">
            <v>10.858537681265368</v>
          </cell>
        </row>
        <row r="9">
          <cell r="B9">
            <v>15.624711475498321</v>
          </cell>
          <cell r="H9">
            <v>13.027279122482478</v>
          </cell>
          <cell r="I9">
            <v>12.481077794557892</v>
          </cell>
        </row>
      </sheetData>
      <sheetData sheetId="3"/>
      <sheetData sheetId="4">
        <row r="2">
          <cell r="J2">
            <v>31.22</v>
          </cell>
        </row>
        <row r="3">
          <cell r="J3">
            <v>28.79</v>
          </cell>
        </row>
        <row r="4">
          <cell r="J4">
            <v>28.46</v>
          </cell>
        </row>
        <row r="5">
          <cell r="B5">
            <v>27.65</v>
          </cell>
        </row>
        <row r="6">
          <cell r="B6">
            <v>24.64</v>
          </cell>
        </row>
        <row r="7">
          <cell r="B7">
            <v>17.61</v>
          </cell>
        </row>
        <row r="8">
          <cell r="B8">
            <v>17.48</v>
          </cell>
        </row>
        <row r="9">
          <cell r="B9">
            <v>12.2</v>
          </cell>
        </row>
        <row r="10">
          <cell r="B10">
            <v>10.8</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ED Graph"/>
    </sheetNames>
    <sheetDataSet>
      <sheetData sheetId="0">
        <row r="12">
          <cell r="B12">
            <v>1.95</v>
          </cell>
          <cell r="C12">
            <v>2000</v>
          </cell>
        </row>
        <row r="13">
          <cell r="C13">
            <v>2000</v>
          </cell>
        </row>
        <row r="14">
          <cell r="C14">
            <v>2000</v>
          </cell>
        </row>
        <row r="15">
          <cell r="C15">
            <v>2000</v>
          </cell>
        </row>
        <row r="16">
          <cell r="C16">
            <v>2001</v>
          </cell>
        </row>
        <row r="17">
          <cell r="C17">
            <v>2001</v>
          </cell>
        </row>
        <row r="18">
          <cell r="C18">
            <v>2001</v>
          </cell>
        </row>
        <row r="19">
          <cell r="C19">
            <v>2001</v>
          </cell>
        </row>
        <row r="20">
          <cell r="C20">
            <v>2002</v>
          </cell>
        </row>
        <row r="21">
          <cell r="C21">
            <v>2002</v>
          </cell>
        </row>
        <row r="22">
          <cell r="C22">
            <v>2002</v>
          </cell>
        </row>
        <row r="23">
          <cell r="C23">
            <v>2002</v>
          </cell>
        </row>
        <row r="24">
          <cell r="C24">
            <v>2003</v>
          </cell>
        </row>
        <row r="25">
          <cell r="C25">
            <v>2003</v>
          </cell>
        </row>
        <row r="26">
          <cell r="C26">
            <v>2003</v>
          </cell>
        </row>
        <row r="27">
          <cell r="C27">
            <v>2003</v>
          </cell>
        </row>
        <row r="28">
          <cell r="C28">
            <v>2004</v>
          </cell>
        </row>
        <row r="29">
          <cell r="C29">
            <v>2004</v>
          </cell>
        </row>
        <row r="30">
          <cell r="C30">
            <v>2004</v>
          </cell>
        </row>
        <row r="31">
          <cell r="C31">
            <v>2004</v>
          </cell>
        </row>
        <row r="32">
          <cell r="C32">
            <v>2005</v>
          </cell>
        </row>
        <row r="33">
          <cell r="C33">
            <v>2005</v>
          </cell>
        </row>
        <row r="34">
          <cell r="C34">
            <v>2005</v>
          </cell>
        </row>
        <row r="35">
          <cell r="C35">
            <v>2005</v>
          </cell>
        </row>
        <row r="36">
          <cell r="C36">
            <v>2006</v>
          </cell>
        </row>
        <row r="37">
          <cell r="C37">
            <v>2006</v>
          </cell>
        </row>
        <row r="38">
          <cell r="C38">
            <v>2006</v>
          </cell>
        </row>
        <row r="39">
          <cell r="C39">
            <v>2006</v>
          </cell>
        </row>
        <row r="40">
          <cell r="C40">
            <v>2007</v>
          </cell>
        </row>
        <row r="41">
          <cell r="C41">
            <v>2007</v>
          </cell>
        </row>
        <row r="42">
          <cell r="C42">
            <v>2007</v>
          </cell>
        </row>
        <row r="43">
          <cell r="C43">
            <v>2007</v>
          </cell>
        </row>
        <row r="44">
          <cell r="C44">
            <v>2008</v>
          </cell>
        </row>
        <row r="45">
          <cell r="C45">
            <v>2008</v>
          </cell>
        </row>
        <row r="46">
          <cell r="C46">
            <v>2008</v>
          </cell>
        </row>
        <row r="47">
          <cell r="C47">
            <v>2008</v>
          </cell>
        </row>
        <row r="48">
          <cell r="C48">
            <v>2009</v>
          </cell>
        </row>
        <row r="49">
          <cell r="C49">
            <v>2009</v>
          </cell>
        </row>
        <row r="50">
          <cell r="C50">
            <v>2009</v>
          </cell>
        </row>
        <row r="51">
          <cell r="C51">
            <v>2009</v>
          </cell>
        </row>
        <row r="52">
          <cell r="C52">
            <v>2010</v>
          </cell>
        </row>
        <row r="53">
          <cell r="C53">
            <v>2010</v>
          </cell>
        </row>
        <row r="54">
          <cell r="C54">
            <v>2010</v>
          </cell>
        </row>
        <row r="55">
          <cell r="C55">
            <v>2010</v>
          </cell>
        </row>
        <row r="56">
          <cell r="C56">
            <v>2011</v>
          </cell>
        </row>
        <row r="57">
          <cell r="C57">
            <v>2011</v>
          </cell>
        </row>
        <row r="58">
          <cell r="C58">
            <v>2011</v>
          </cell>
        </row>
        <row r="59">
          <cell r="C59">
            <v>2011</v>
          </cell>
        </row>
        <row r="60">
          <cell r="C60">
            <v>2012</v>
          </cell>
        </row>
        <row r="61">
          <cell r="C61">
            <v>2012</v>
          </cell>
        </row>
        <row r="62">
          <cell r="C62">
            <v>2012</v>
          </cell>
        </row>
        <row r="63">
          <cell r="C63">
            <v>2012</v>
          </cell>
        </row>
        <row r="64">
          <cell r="C64">
            <v>2013</v>
          </cell>
        </row>
        <row r="65">
          <cell r="C65">
            <v>2013</v>
          </cell>
        </row>
        <row r="66">
          <cell r="C66">
            <v>2013</v>
          </cell>
        </row>
        <row r="67">
          <cell r="C67">
            <v>2013</v>
          </cell>
        </row>
        <row r="68">
          <cell r="C68">
            <v>2014</v>
          </cell>
        </row>
        <row r="69">
          <cell r="C69">
            <v>2014</v>
          </cell>
        </row>
        <row r="70">
          <cell r="C70">
            <v>2014</v>
          </cell>
        </row>
        <row r="71">
          <cell r="C71">
            <v>2014</v>
          </cell>
        </row>
        <row r="72">
          <cell r="C72">
            <v>2015</v>
          </cell>
        </row>
        <row r="73">
          <cell r="C73">
            <v>2015</v>
          </cell>
        </row>
        <row r="74">
          <cell r="C74">
            <v>2015</v>
          </cell>
        </row>
        <row r="75">
          <cell r="C75">
            <v>2015</v>
          </cell>
        </row>
        <row r="76">
          <cell r="C76">
            <v>2016</v>
          </cell>
        </row>
        <row r="77">
          <cell r="C77">
            <v>2016</v>
          </cell>
        </row>
        <row r="78">
          <cell r="C78">
            <v>2016</v>
          </cell>
        </row>
        <row r="79">
          <cell r="C79">
            <v>2016</v>
          </cell>
        </row>
        <row r="80">
          <cell r="C80">
            <v>2017</v>
          </cell>
        </row>
        <row r="81">
          <cell r="C81">
            <v>2017</v>
          </cell>
        </row>
        <row r="82">
          <cell r="C82">
            <v>2017</v>
          </cell>
        </row>
        <row r="83">
          <cell r="C83">
            <v>2017</v>
          </cell>
        </row>
        <row r="84">
          <cell r="C84">
            <v>2018</v>
          </cell>
        </row>
        <row r="85">
          <cell r="C85">
            <v>2018</v>
          </cell>
        </row>
        <row r="86">
          <cell r="C86">
            <v>2018</v>
          </cell>
        </row>
        <row r="87">
          <cell r="C87">
            <v>2018</v>
          </cell>
        </row>
        <row r="88">
          <cell r="C88">
            <v>2019</v>
          </cell>
        </row>
        <row r="89">
          <cell r="C89">
            <v>2019</v>
          </cell>
        </row>
        <row r="90">
          <cell r="C90">
            <v>2019</v>
          </cell>
        </row>
        <row r="91">
          <cell r="C91">
            <v>2019</v>
          </cell>
        </row>
        <row r="92">
          <cell r="C92">
            <v>2020</v>
          </cell>
        </row>
        <row r="93">
          <cell r="C93">
            <v>2020</v>
          </cell>
        </row>
        <row r="94">
          <cell r="C94">
            <v>2020</v>
          </cell>
        </row>
        <row r="95">
          <cell r="C95">
            <v>2020</v>
          </cell>
        </row>
        <row r="96">
          <cell r="C96">
            <v>2021</v>
          </cell>
        </row>
        <row r="97">
          <cell r="C97">
            <v>2021</v>
          </cell>
        </row>
        <row r="98">
          <cell r="C98">
            <v>2021</v>
          </cell>
        </row>
        <row r="99">
          <cell r="C99">
            <v>2021</v>
          </cell>
        </row>
        <row r="100">
          <cell r="C100">
            <v>2022</v>
          </cell>
        </row>
        <row r="101">
          <cell r="C101">
            <v>2022</v>
          </cell>
        </row>
        <row r="102">
          <cell r="C102">
            <v>2022</v>
          </cell>
        </row>
        <row r="103">
          <cell r="C103">
            <v>2022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_new IMF"/>
      <sheetName val="ex Japan_new IMF"/>
    </sheetNames>
    <sheetDataSet>
      <sheetData sheetId="0">
        <row r="4">
          <cell r="D4">
            <v>59</v>
          </cell>
          <cell r="E4">
            <v>589</v>
          </cell>
          <cell r="K4">
            <v>3.5</v>
          </cell>
        </row>
        <row r="5">
          <cell r="D5">
            <v>139</v>
          </cell>
          <cell r="E5">
            <v>107</v>
          </cell>
          <cell r="K5">
            <v>46.3</v>
          </cell>
        </row>
        <row r="6">
          <cell r="D6">
            <v>181</v>
          </cell>
          <cell r="E6">
            <v>253</v>
          </cell>
          <cell r="K6">
            <v>63.2</v>
          </cell>
        </row>
        <row r="7">
          <cell r="D7">
            <v>194</v>
          </cell>
          <cell r="E7">
            <v>205</v>
          </cell>
          <cell r="K7">
            <v>38.700000000000003</v>
          </cell>
        </row>
        <row r="9">
          <cell r="E9">
            <v>522</v>
          </cell>
          <cell r="K9">
            <v>31.65</v>
          </cell>
        </row>
        <row r="10">
          <cell r="E10">
            <v>4528</v>
          </cell>
          <cell r="K10">
            <v>117</v>
          </cell>
        </row>
      </sheetData>
      <sheetData sheetId="1">
        <row r="33">
          <cell r="H33" t="str">
            <v>DEU</v>
          </cell>
          <cell r="I33">
            <v>0.16748071979434448</v>
          </cell>
          <cell r="J33">
            <v>0.1152</v>
          </cell>
        </row>
        <row r="34">
          <cell r="H34" t="str">
            <v>ESP</v>
          </cell>
          <cell r="I34">
            <v>0.22889584964761159</v>
          </cell>
          <cell r="J34">
            <v>7.3099999999999998E-2</v>
          </cell>
        </row>
        <row r="35">
          <cell r="H35" t="str">
            <v>FRA</v>
          </cell>
          <cell r="I35">
            <v>0.18840469874952634</v>
          </cell>
          <cell r="J35">
            <v>7.0800000000000002E-2</v>
          </cell>
        </row>
        <row r="36">
          <cell r="H36" t="str">
            <v>ITA</v>
          </cell>
          <cell r="I36">
            <v>0.23073273589878757</v>
          </cell>
          <cell r="J36">
            <v>0.12520000000000001</v>
          </cell>
        </row>
        <row r="37">
          <cell r="H37" t="str">
            <v>UK</v>
          </cell>
          <cell r="I37">
            <v>0.24608133086876155</v>
          </cell>
          <cell r="J37">
            <v>0.1109</v>
          </cell>
        </row>
        <row r="38">
          <cell r="H38" t="str">
            <v>USA</v>
          </cell>
          <cell r="I38">
            <v>0.25933048433048433</v>
          </cell>
          <cell r="J38">
            <v>7.7499999999999999E-2</v>
          </cell>
        </row>
        <row r="47">
          <cell r="H47" t="str">
            <v>DEU</v>
          </cell>
          <cell r="I47">
            <v>0.15141388174807197</v>
          </cell>
          <cell r="J47">
            <v>0.1152</v>
          </cell>
        </row>
        <row r="48">
          <cell r="H48" t="str">
            <v>ESP</v>
          </cell>
          <cell r="I48">
            <v>8.3790133124510571E-2</v>
          </cell>
          <cell r="J48">
            <v>7.3099999999999998E-2</v>
          </cell>
        </row>
        <row r="49">
          <cell r="H49" t="str">
            <v>FRA</v>
          </cell>
          <cell r="I49">
            <v>9.5869647593785523E-2</v>
          </cell>
          <cell r="J49">
            <v>7.0800000000000002E-2</v>
          </cell>
        </row>
        <row r="50">
          <cell r="H50" t="str">
            <v>ITA</v>
          </cell>
          <cell r="I50">
            <v>0.10806536636794939</v>
          </cell>
          <cell r="J50">
            <v>0.12520000000000001</v>
          </cell>
        </row>
        <row r="51">
          <cell r="H51" t="str">
            <v>UK</v>
          </cell>
          <cell r="I51">
            <v>0.19297597042513864</v>
          </cell>
          <cell r="J51">
            <v>0.1109</v>
          </cell>
        </row>
        <row r="52">
          <cell r="H52" t="str">
            <v>USA</v>
          </cell>
          <cell r="I52">
            <v>0.25299145299145298</v>
          </cell>
          <cell r="J52">
            <v>7.7499999999999999E-2</v>
          </cell>
        </row>
        <row r="64">
          <cell r="H64" t="str">
            <v>DEU</v>
          </cell>
          <cell r="I64">
            <v>0.16748071979434448</v>
          </cell>
          <cell r="J64">
            <v>1.174471999999982E-2</v>
          </cell>
        </row>
        <row r="65">
          <cell r="H65" t="str">
            <v>ESP</v>
          </cell>
          <cell r="I65">
            <v>0.22889584964761159</v>
          </cell>
          <cell r="J65">
            <v>6.7340024035999591E-2</v>
          </cell>
        </row>
        <row r="66">
          <cell r="H66" t="str">
            <v>FRA</v>
          </cell>
          <cell r="I66">
            <v>0.18840469874952634</v>
          </cell>
          <cell r="J66">
            <v>5.1679807177999582E-2</v>
          </cell>
        </row>
        <row r="67">
          <cell r="H67" t="str">
            <v>ITA</v>
          </cell>
          <cell r="I67">
            <v>0.23073273589878757</v>
          </cell>
          <cell r="J67">
            <v>6.5315988799999669E-2</v>
          </cell>
        </row>
        <row r="68">
          <cell r="H68" t="str">
            <v>UK</v>
          </cell>
          <cell r="I68">
            <v>0.24608133086876155</v>
          </cell>
          <cell r="J68">
            <v>8.8298519359999883E-2</v>
          </cell>
        </row>
        <row r="69">
          <cell r="H69" t="str">
            <v>USA</v>
          </cell>
          <cell r="I69">
            <v>0.25933048433048433</v>
          </cell>
          <cell r="J69">
            <v>5.7151958344999754E-2</v>
          </cell>
        </row>
        <row r="78">
          <cell r="H78" t="str">
            <v>DEU</v>
          </cell>
          <cell r="I78">
            <v>0.15141388174807197</v>
          </cell>
          <cell r="J78">
            <v>1.174471999999982E-2</v>
          </cell>
        </row>
        <row r="79">
          <cell r="H79" t="str">
            <v>ESP</v>
          </cell>
          <cell r="I79">
            <v>8.3790133124510571E-2</v>
          </cell>
          <cell r="J79">
            <v>6.7340024035999591E-2</v>
          </cell>
        </row>
        <row r="80">
          <cell r="H80" t="str">
            <v>FRA</v>
          </cell>
          <cell r="I80">
            <v>9.5869647593785523E-2</v>
          </cell>
          <cell r="J80">
            <v>5.1679807177999582E-2</v>
          </cell>
        </row>
        <row r="81">
          <cell r="H81" t="str">
            <v>ITA</v>
          </cell>
          <cell r="I81">
            <v>0.10806536636794939</v>
          </cell>
          <cell r="J81">
            <v>6.5315988799999669E-2</v>
          </cell>
        </row>
        <row r="82">
          <cell r="H82" t="str">
            <v>UK</v>
          </cell>
          <cell r="I82">
            <v>0.19297597042513864</v>
          </cell>
          <cell r="J82">
            <v>8.8298519359999883E-2</v>
          </cell>
        </row>
        <row r="83">
          <cell r="H83" t="str">
            <v>USA</v>
          </cell>
          <cell r="I83">
            <v>0.25299145299145298</v>
          </cell>
          <cell r="J83">
            <v>5.7151958344999754E-2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71CA2-9BD9-4EDF-87B8-B30F5C7DC984}">
  <dimension ref="A7:AR267"/>
  <sheetViews>
    <sheetView zoomScale="52" workbookViewId="0">
      <selection activeCell="I37" sqref="I37"/>
    </sheetView>
  </sheetViews>
  <sheetFormatPr defaultColWidth="8.7265625" defaultRowHeight="12.5" x14ac:dyDescent="0.25"/>
  <cols>
    <col min="1" max="2" width="8.7265625" style="33"/>
    <col min="3" max="3" width="15.81640625" style="33" customWidth="1"/>
    <col min="4" max="4" width="19.54296875" style="33" customWidth="1"/>
    <col min="5" max="5" width="26.54296875" style="33" customWidth="1"/>
    <col min="6" max="44" width="8.7265625" style="33"/>
    <col min="45" max="16384" width="8.7265625" style="32"/>
  </cols>
  <sheetData>
    <row r="7" spans="2:7" ht="13" x14ac:dyDescent="0.3">
      <c r="B7" s="45" t="s">
        <v>188</v>
      </c>
    </row>
    <row r="8" spans="2:7" ht="14.5" x14ac:dyDescent="0.35">
      <c r="B8" s="44" t="s">
        <v>89</v>
      </c>
      <c r="C8" s="43" t="s">
        <v>88</v>
      </c>
      <c r="D8" s="43" t="s">
        <v>87</v>
      </c>
      <c r="E8" s="43" t="s">
        <v>86</v>
      </c>
      <c r="F8" s="53"/>
      <c r="G8" s="52"/>
    </row>
    <row r="9" spans="2:7" x14ac:dyDescent="0.25">
      <c r="B9" s="51" t="s">
        <v>187</v>
      </c>
      <c r="C9" s="35" t="s">
        <v>186</v>
      </c>
      <c r="D9" s="35">
        <v>3.412660153565414</v>
      </c>
      <c r="E9" s="35">
        <v>15.633846892182691</v>
      </c>
      <c r="G9" s="47"/>
    </row>
    <row r="10" spans="2:7" x14ac:dyDescent="0.25">
      <c r="B10" s="51" t="s">
        <v>185</v>
      </c>
      <c r="C10" s="35" t="s">
        <v>184</v>
      </c>
      <c r="D10" s="35">
        <v>4.1538214254109116</v>
      </c>
      <c r="E10" s="35">
        <v>5.2514737537682885</v>
      </c>
      <c r="G10" s="47"/>
    </row>
    <row r="11" spans="2:7" x14ac:dyDescent="0.25">
      <c r="B11" s="51" t="s">
        <v>183</v>
      </c>
      <c r="C11" s="35" t="s">
        <v>182</v>
      </c>
      <c r="D11" s="35">
        <v>4.7843243517875598</v>
      </c>
      <c r="E11" s="35">
        <v>7.3670127186817282</v>
      </c>
      <c r="G11" s="47"/>
    </row>
    <row r="12" spans="2:7" x14ac:dyDescent="0.25">
      <c r="B12" s="41" t="s">
        <v>181</v>
      </c>
      <c r="C12" s="33" t="s">
        <v>180</v>
      </c>
      <c r="D12" s="49">
        <v>6.047351260148055</v>
      </c>
      <c r="E12" s="49">
        <v>5.7474826026200523</v>
      </c>
      <c r="G12" s="47"/>
    </row>
    <row r="13" spans="2:7" x14ac:dyDescent="0.25">
      <c r="B13" s="51" t="s">
        <v>179</v>
      </c>
      <c r="C13" s="35" t="s">
        <v>178</v>
      </c>
      <c r="D13" s="35">
        <v>6.3988747084813387</v>
      </c>
      <c r="E13" s="35">
        <v>10.133706995889202</v>
      </c>
      <c r="G13" s="47"/>
    </row>
    <row r="14" spans="2:7" x14ac:dyDescent="0.25">
      <c r="B14" s="51" t="s">
        <v>177</v>
      </c>
      <c r="C14" s="35" t="s">
        <v>176</v>
      </c>
      <c r="D14" s="35">
        <v>7.4022943167997886</v>
      </c>
      <c r="E14" s="35">
        <v>4.5196068763764252</v>
      </c>
      <c r="G14" s="47"/>
    </row>
    <row r="15" spans="2:7" x14ac:dyDescent="0.25">
      <c r="B15" s="51" t="s">
        <v>175</v>
      </c>
      <c r="C15" s="35" t="s">
        <v>174</v>
      </c>
      <c r="D15" s="35">
        <v>7.9111095244692748</v>
      </c>
      <c r="E15" s="35">
        <v>6.2155277269910725</v>
      </c>
      <c r="G15" s="47"/>
    </row>
    <row r="16" spans="2:7" x14ac:dyDescent="0.25">
      <c r="B16" s="51" t="s">
        <v>173</v>
      </c>
      <c r="C16" s="35" t="s">
        <v>172</v>
      </c>
      <c r="D16" s="35">
        <v>8.1786083953747628</v>
      </c>
      <c r="E16" s="35">
        <v>11.880038211167678</v>
      </c>
      <c r="G16" s="47"/>
    </row>
    <row r="17" spans="2:8" x14ac:dyDescent="0.25">
      <c r="B17" s="41" t="s">
        <v>5</v>
      </c>
      <c r="C17" s="33" t="s">
        <v>171</v>
      </c>
      <c r="D17" s="49">
        <v>8.3916545151825215</v>
      </c>
      <c r="E17" s="49">
        <v>14.371343413420227</v>
      </c>
      <c r="G17" s="47"/>
    </row>
    <row r="18" spans="2:8" x14ac:dyDescent="0.25">
      <c r="B18" s="41" t="s">
        <v>170</v>
      </c>
      <c r="C18" s="33" t="s">
        <v>169</v>
      </c>
      <c r="D18" s="49">
        <v>9.1911264362891103</v>
      </c>
      <c r="E18" s="49">
        <v>15.476002537832619</v>
      </c>
      <c r="G18" s="47"/>
    </row>
    <row r="19" spans="2:8" x14ac:dyDescent="0.25">
      <c r="B19" s="41" t="s">
        <v>6</v>
      </c>
      <c r="C19" s="33" t="s">
        <v>168</v>
      </c>
      <c r="D19" s="49">
        <v>9.6358441242628725</v>
      </c>
      <c r="E19" s="49">
        <v>15.211519588685375</v>
      </c>
      <c r="G19" s="47"/>
    </row>
    <row r="20" spans="2:8" x14ac:dyDescent="0.25">
      <c r="B20" s="41" t="s">
        <v>167</v>
      </c>
      <c r="C20" s="33" t="s">
        <v>166</v>
      </c>
      <c r="D20" s="49">
        <v>10.2862785044276</v>
      </c>
      <c r="E20" s="49">
        <v>4.3494834988345135</v>
      </c>
      <c r="G20" s="47"/>
    </row>
    <row r="21" spans="2:8" x14ac:dyDescent="0.25">
      <c r="B21" s="41" t="s">
        <v>7</v>
      </c>
      <c r="C21" s="33" t="s">
        <v>165</v>
      </c>
      <c r="D21" s="49">
        <v>10.898555638640223</v>
      </c>
      <c r="E21" s="49">
        <v>35.253800114434831</v>
      </c>
      <c r="G21" s="47"/>
    </row>
    <row r="22" spans="2:8" x14ac:dyDescent="0.25">
      <c r="B22" s="41" t="s">
        <v>164</v>
      </c>
      <c r="C22" s="33" t="s">
        <v>164</v>
      </c>
      <c r="D22" s="49">
        <v>11.689682936652421</v>
      </c>
      <c r="E22" s="49">
        <v>11.383563231643752</v>
      </c>
      <c r="G22" s="47"/>
      <c r="H22" s="35"/>
    </row>
    <row r="23" spans="2:8" x14ac:dyDescent="0.25">
      <c r="B23" s="41" t="s">
        <v>4</v>
      </c>
      <c r="C23" s="33" t="s">
        <v>163</v>
      </c>
      <c r="D23" s="49">
        <v>15.322666856715248</v>
      </c>
      <c r="E23" s="49">
        <v>27.786270524971673</v>
      </c>
      <c r="G23" s="47"/>
    </row>
    <row r="24" spans="2:8" x14ac:dyDescent="0.25">
      <c r="B24" s="41" t="s">
        <v>162</v>
      </c>
      <c r="C24" s="50" t="s">
        <v>161</v>
      </c>
      <c r="D24" s="35">
        <v>15.923588544631171</v>
      </c>
      <c r="E24" s="49">
        <v>3.9502835723081042</v>
      </c>
      <c r="G24" s="47"/>
    </row>
    <row r="25" spans="2:8" x14ac:dyDescent="0.25">
      <c r="B25" s="41" t="s">
        <v>8</v>
      </c>
      <c r="C25" s="33" t="s">
        <v>160</v>
      </c>
      <c r="D25" s="49">
        <v>16.725807215115971</v>
      </c>
      <c r="E25" s="49">
        <v>28.328059722826829</v>
      </c>
      <c r="G25" s="47"/>
    </row>
    <row r="26" spans="2:8" x14ac:dyDescent="0.25">
      <c r="B26" s="41" t="s">
        <v>159</v>
      </c>
      <c r="C26" s="33" t="s">
        <v>158</v>
      </c>
      <c r="D26" s="35">
        <v>18.370673152863606</v>
      </c>
      <c r="E26" s="49">
        <v>1.7776432412226326</v>
      </c>
      <c r="G26" s="47"/>
    </row>
    <row r="27" spans="2:8" x14ac:dyDescent="0.25">
      <c r="B27" s="41" t="s">
        <v>157</v>
      </c>
      <c r="C27" s="33" t="s">
        <v>156</v>
      </c>
      <c r="D27" s="49">
        <v>18.39709108521307</v>
      </c>
      <c r="E27" s="49">
        <v>4.6898725825572125</v>
      </c>
      <c r="G27" s="47"/>
    </row>
    <row r="28" spans="2:8" x14ac:dyDescent="0.25">
      <c r="B28" s="41" t="s">
        <v>155</v>
      </c>
      <c r="C28" s="33" t="s">
        <v>154</v>
      </c>
      <c r="D28" s="49">
        <v>19.27047748644793</v>
      </c>
      <c r="E28" s="49">
        <v>16.715126946045977</v>
      </c>
      <c r="G28" s="47"/>
    </row>
    <row r="29" spans="2:8" x14ac:dyDescent="0.25">
      <c r="B29" s="41" t="s">
        <v>153</v>
      </c>
      <c r="C29" s="33" t="s">
        <v>152</v>
      </c>
      <c r="D29" s="49">
        <v>19.27864943902545</v>
      </c>
      <c r="E29" s="49">
        <v>1.9558050155533067</v>
      </c>
      <c r="G29" s="47"/>
    </row>
    <row r="30" spans="2:8" x14ac:dyDescent="0.25">
      <c r="B30" s="39" t="s">
        <v>29</v>
      </c>
      <c r="C30" s="38" t="s">
        <v>151</v>
      </c>
      <c r="D30" s="48">
        <v>25.501884534848941</v>
      </c>
      <c r="E30" s="48">
        <v>2.4409213281483697</v>
      </c>
      <c r="F30" s="38"/>
      <c r="G30" s="46"/>
    </row>
    <row r="32" spans="2:8" ht="13" x14ac:dyDescent="0.3">
      <c r="B32" s="45" t="s">
        <v>150</v>
      </c>
    </row>
    <row r="33" spans="2:6" x14ac:dyDescent="0.25">
      <c r="B33" s="44" t="s">
        <v>89</v>
      </c>
      <c r="C33" s="43" t="s">
        <v>88</v>
      </c>
      <c r="D33" s="43" t="s">
        <v>87</v>
      </c>
      <c r="E33" s="43" t="s">
        <v>86</v>
      </c>
      <c r="F33" s="42"/>
    </row>
    <row r="34" spans="2:6" x14ac:dyDescent="0.25">
      <c r="B34" s="41" t="s">
        <v>149</v>
      </c>
      <c r="C34" s="33" t="s">
        <v>148</v>
      </c>
      <c r="D34" s="35">
        <v>0.65442396745349374</v>
      </c>
      <c r="E34" s="35">
        <v>1.1974658424331148</v>
      </c>
      <c r="F34" s="47"/>
    </row>
    <row r="35" spans="2:6" x14ac:dyDescent="0.25">
      <c r="B35" s="41" t="s">
        <v>147</v>
      </c>
      <c r="C35" s="33" t="s">
        <v>146</v>
      </c>
      <c r="D35" s="35">
        <v>1.5680273855370135</v>
      </c>
      <c r="E35" s="35">
        <v>0.12734274711168164</v>
      </c>
      <c r="F35" s="47"/>
    </row>
    <row r="36" spans="2:6" x14ac:dyDescent="0.25">
      <c r="B36" s="41" t="s">
        <v>145</v>
      </c>
      <c r="C36" s="33" t="s">
        <v>144</v>
      </c>
      <c r="D36" s="35">
        <v>1.9924764282578782</v>
      </c>
      <c r="E36" s="35"/>
      <c r="F36" s="47"/>
    </row>
    <row r="37" spans="2:6" x14ac:dyDescent="0.25">
      <c r="B37" s="41" t="s">
        <v>143</v>
      </c>
      <c r="C37" s="33" t="s">
        <v>142</v>
      </c>
      <c r="D37" s="35">
        <v>2.2512745821149296</v>
      </c>
      <c r="E37" s="35">
        <v>1.6169375451654189</v>
      </c>
      <c r="F37" s="47"/>
    </row>
    <row r="38" spans="2:6" x14ac:dyDescent="0.25">
      <c r="B38" s="41" t="s">
        <v>141</v>
      </c>
      <c r="C38" s="33" t="s">
        <v>140</v>
      </c>
      <c r="D38" s="35">
        <v>2.4280205714042915</v>
      </c>
      <c r="E38" s="35"/>
      <c r="F38" s="47"/>
    </row>
    <row r="39" spans="2:6" x14ac:dyDescent="0.25">
      <c r="B39" s="41" t="s">
        <v>139</v>
      </c>
      <c r="C39" s="33" t="s">
        <v>138</v>
      </c>
      <c r="D39" s="35">
        <v>2.5748045471962433</v>
      </c>
      <c r="E39" s="35">
        <v>0.97888278462693656</v>
      </c>
      <c r="F39" s="47"/>
    </row>
    <row r="40" spans="2:6" x14ac:dyDescent="0.25">
      <c r="B40" s="41" t="s">
        <v>137</v>
      </c>
      <c r="C40" s="33" t="s">
        <v>136</v>
      </c>
      <c r="D40" s="35">
        <v>2.7063675838678867</v>
      </c>
      <c r="E40" s="35">
        <v>0.81599022629182516</v>
      </c>
      <c r="F40" s="47"/>
    </row>
    <row r="41" spans="2:6" x14ac:dyDescent="0.25">
      <c r="B41" s="41" t="s">
        <v>135</v>
      </c>
      <c r="C41" s="33" t="s">
        <v>134</v>
      </c>
      <c r="D41" s="35">
        <v>3.4105481432975906</v>
      </c>
      <c r="E41" s="35">
        <v>4.1779214755395486</v>
      </c>
      <c r="F41" s="47"/>
    </row>
    <row r="42" spans="2:6" x14ac:dyDescent="0.25">
      <c r="B42" s="41" t="s">
        <v>133</v>
      </c>
      <c r="C42" s="33" t="s">
        <v>132</v>
      </c>
      <c r="D42" s="35">
        <v>3.5051335544057456</v>
      </c>
      <c r="E42" s="35">
        <v>9.6336683671683065</v>
      </c>
      <c r="F42" s="47"/>
    </row>
    <row r="43" spans="2:6" x14ac:dyDescent="0.25">
      <c r="B43" s="41" t="s">
        <v>131</v>
      </c>
      <c r="C43" s="33" t="s">
        <v>130</v>
      </c>
      <c r="D43" s="35">
        <v>3.6</v>
      </c>
      <c r="E43" s="35"/>
      <c r="F43" s="47"/>
    </row>
    <row r="44" spans="2:6" x14ac:dyDescent="0.25">
      <c r="B44" s="41" t="s">
        <v>129</v>
      </c>
      <c r="C44" s="33" t="s">
        <v>128</v>
      </c>
      <c r="D44" s="35">
        <v>4.0942849748831005</v>
      </c>
      <c r="E44" s="35">
        <v>6.2246558359377007</v>
      </c>
      <c r="F44" s="47"/>
    </row>
    <row r="45" spans="2:6" x14ac:dyDescent="0.25">
      <c r="B45" s="41" t="s">
        <v>127</v>
      </c>
      <c r="C45" s="33" t="s">
        <v>126</v>
      </c>
      <c r="D45" s="35">
        <v>4.4540862311094349</v>
      </c>
      <c r="E45" s="35">
        <v>0.58533048093428119</v>
      </c>
      <c r="F45" s="47"/>
    </row>
    <row r="46" spans="2:6" x14ac:dyDescent="0.25">
      <c r="B46" s="41" t="s">
        <v>125</v>
      </c>
      <c r="C46" s="33" t="s">
        <v>124</v>
      </c>
      <c r="D46" s="35">
        <v>4.6169047873067024</v>
      </c>
      <c r="E46" s="35">
        <v>5.3832647172315324</v>
      </c>
      <c r="F46" s="47"/>
    </row>
    <row r="47" spans="2:6" x14ac:dyDescent="0.25">
      <c r="B47" s="41" t="s">
        <v>123</v>
      </c>
      <c r="C47" s="33" t="s">
        <v>122</v>
      </c>
      <c r="D47" s="35">
        <v>4.7801156546253365</v>
      </c>
      <c r="E47" s="35">
        <v>1.296401676315599</v>
      </c>
      <c r="F47" s="47"/>
    </row>
    <row r="48" spans="2:6" x14ac:dyDescent="0.25">
      <c r="B48" s="41" t="s">
        <v>121</v>
      </c>
      <c r="C48" s="33" t="s">
        <v>120</v>
      </c>
      <c r="D48" s="35">
        <v>4.9999322298342346</v>
      </c>
      <c r="E48" s="35">
        <v>3.0150193747373906</v>
      </c>
      <c r="F48" s="47"/>
    </row>
    <row r="49" spans="2:6" x14ac:dyDescent="0.25">
      <c r="B49" s="41" t="s">
        <v>119</v>
      </c>
      <c r="C49" s="33" t="s">
        <v>118</v>
      </c>
      <c r="D49" s="35">
        <v>5.0052604782800296</v>
      </c>
      <c r="E49" s="35">
        <v>1.464931484771163</v>
      </c>
      <c r="F49" s="47"/>
    </row>
    <row r="50" spans="2:6" x14ac:dyDescent="0.25">
      <c r="B50" s="41" t="s">
        <v>117</v>
      </c>
      <c r="C50" s="33" t="s">
        <v>116</v>
      </c>
      <c r="D50" s="35">
        <v>5.2761463161134641</v>
      </c>
      <c r="E50" s="35">
        <v>4.0820635535067034</v>
      </c>
      <c r="F50" s="47"/>
    </row>
    <row r="51" spans="2:6" x14ac:dyDescent="0.25">
      <c r="B51" s="41" t="s">
        <v>115</v>
      </c>
      <c r="C51" s="33" t="s">
        <v>114</v>
      </c>
      <c r="D51" s="35">
        <v>5.2881375195675631</v>
      </c>
      <c r="E51" s="35">
        <v>3.8969661376660198</v>
      </c>
      <c r="F51" s="47"/>
    </row>
    <row r="52" spans="2:6" x14ac:dyDescent="0.25">
      <c r="B52" s="41" t="s">
        <v>113</v>
      </c>
      <c r="C52" s="33" t="s">
        <v>112</v>
      </c>
      <c r="D52" s="35">
        <v>5.3494285646507498</v>
      </c>
      <c r="E52" s="35">
        <v>2.5591817628180888</v>
      </c>
      <c r="F52" s="47"/>
    </row>
    <row r="53" spans="2:6" x14ac:dyDescent="0.25">
      <c r="B53" s="41" t="s">
        <v>111</v>
      </c>
      <c r="C53" s="33" t="s">
        <v>110</v>
      </c>
      <c r="D53" s="35">
        <v>5.4981978129390923</v>
      </c>
      <c r="E53" s="35">
        <v>2.8523315300149559</v>
      </c>
      <c r="F53" s="47"/>
    </row>
    <row r="54" spans="2:6" x14ac:dyDescent="0.25">
      <c r="B54" s="41" t="s">
        <v>109</v>
      </c>
      <c r="C54" s="33" t="s">
        <v>109</v>
      </c>
      <c r="D54" s="35">
        <v>5.6698092972075358</v>
      </c>
      <c r="E54" s="35">
        <v>4.2361312566225386</v>
      </c>
      <c r="F54" s="47"/>
    </row>
    <row r="55" spans="2:6" x14ac:dyDescent="0.25">
      <c r="B55" s="41" t="s">
        <v>108</v>
      </c>
      <c r="C55" s="33" t="s">
        <v>107</v>
      </c>
      <c r="D55" s="35">
        <v>6.463386978297736</v>
      </c>
      <c r="E55" s="35">
        <v>4.8195695177719475</v>
      </c>
      <c r="F55" s="47"/>
    </row>
    <row r="56" spans="2:6" x14ac:dyDescent="0.25">
      <c r="B56" s="41" t="s">
        <v>106</v>
      </c>
      <c r="C56" s="33" t="s">
        <v>105</v>
      </c>
      <c r="D56" s="35">
        <v>7.1244589204446775</v>
      </c>
      <c r="E56" s="35">
        <v>0</v>
      </c>
      <c r="F56" s="47"/>
    </row>
    <row r="57" spans="2:6" x14ac:dyDescent="0.25">
      <c r="B57" s="41" t="s">
        <v>104</v>
      </c>
      <c r="C57" s="33" t="s">
        <v>103</v>
      </c>
      <c r="D57" s="35">
        <v>9.1999999999999993</v>
      </c>
      <c r="E57" s="35">
        <v>37.268193384223913</v>
      </c>
      <c r="F57" s="47"/>
    </row>
    <row r="58" spans="2:6" x14ac:dyDescent="0.25">
      <c r="B58" s="41" t="s">
        <v>102</v>
      </c>
      <c r="C58" s="33" t="s">
        <v>101</v>
      </c>
      <c r="D58" s="35">
        <v>9.2362126130761357</v>
      </c>
      <c r="E58" s="35">
        <v>6.1507617357903435</v>
      </c>
      <c r="F58" s="47"/>
    </row>
    <row r="59" spans="2:6" x14ac:dyDescent="0.25">
      <c r="B59" s="41" t="s">
        <v>100</v>
      </c>
      <c r="C59" s="33" t="s">
        <v>99</v>
      </c>
      <c r="D59" s="35">
        <v>9.3296348167315557</v>
      </c>
      <c r="E59" s="35">
        <v>0.87565550573371964</v>
      </c>
      <c r="F59" s="47"/>
    </row>
    <row r="60" spans="2:6" x14ac:dyDescent="0.25">
      <c r="B60" s="41" t="s">
        <v>98</v>
      </c>
      <c r="C60" s="33" t="s">
        <v>97</v>
      </c>
      <c r="D60" s="35">
        <v>9.5938667869694285</v>
      </c>
      <c r="E60" s="35">
        <v>9.6353601006978682</v>
      </c>
      <c r="F60" s="47"/>
    </row>
    <row r="61" spans="2:6" x14ac:dyDescent="0.25">
      <c r="B61" s="41" t="s">
        <v>96</v>
      </c>
      <c r="C61" s="33" t="s">
        <v>95</v>
      </c>
      <c r="D61" s="35">
        <v>12.153288105042478</v>
      </c>
      <c r="E61" s="35">
        <v>3.203050328889208</v>
      </c>
      <c r="F61" s="47"/>
    </row>
    <row r="62" spans="2:6" x14ac:dyDescent="0.25">
      <c r="B62" s="41" t="s">
        <v>94</v>
      </c>
      <c r="C62" s="33" t="s">
        <v>93</v>
      </c>
      <c r="D62" s="35">
        <v>12.682470249573225</v>
      </c>
      <c r="E62" s="35">
        <v>2.4993918327164151</v>
      </c>
      <c r="F62" s="47"/>
    </row>
    <row r="63" spans="2:6" x14ac:dyDescent="0.25">
      <c r="B63" s="39" t="s">
        <v>92</v>
      </c>
      <c r="C63" s="38" t="s">
        <v>91</v>
      </c>
      <c r="D63" s="37">
        <v>14.587579816038515</v>
      </c>
      <c r="E63" s="37">
        <v>4.2361312566225386</v>
      </c>
      <c r="F63" s="46"/>
    </row>
    <row r="65" spans="2:12" ht="13" x14ac:dyDescent="0.3">
      <c r="B65" s="45" t="s">
        <v>90</v>
      </c>
    </row>
    <row r="66" spans="2:12" x14ac:dyDescent="0.25">
      <c r="B66" s="44" t="s">
        <v>89</v>
      </c>
      <c r="C66" s="43" t="s">
        <v>88</v>
      </c>
      <c r="D66" s="43" t="s">
        <v>87</v>
      </c>
      <c r="E66" s="42" t="s">
        <v>86</v>
      </c>
    </row>
    <row r="67" spans="2:12" x14ac:dyDescent="0.25">
      <c r="B67" s="41" t="s">
        <v>85</v>
      </c>
      <c r="C67" s="33" t="s">
        <v>84</v>
      </c>
      <c r="D67" s="35">
        <v>0.72281351560912455</v>
      </c>
      <c r="E67" s="40">
        <v>0.26062987341675165</v>
      </c>
    </row>
    <row r="68" spans="2:12" x14ac:dyDescent="0.25">
      <c r="B68" s="41" t="s">
        <v>83</v>
      </c>
      <c r="C68" s="33" t="s">
        <v>82</v>
      </c>
      <c r="D68" s="35">
        <v>0.73950497267868009</v>
      </c>
      <c r="E68" s="40">
        <v>1.2643271887137633</v>
      </c>
    </row>
    <row r="69" spans="2:12" x14ac:dyDescent="0.25">
      <c r="B69" s="41" t="s">
        <v>81</v>
      </c>
      <c r="C69" s="33" t="s">
        <v>80</v>
      </c>
      <c r="D69" s="35">
        <v>1.7703277371912942</v>
      </c>
      <c r="E69" s="40">
        <v>0.95527150819157258</v>
      </c>
    </row>
    <row r="70" spans="2:12" x14ac:dyDescent="0.25">
      <c r="B70" s="41" t="s">
        <v>79</v>
      </c>
      <c r="C70" s="33" t="s">
        <v>78</v>
      </c>
      <c r="D70" s="35">
        <v>2.0034076510126715</v>
      </c>
      <c r="E70" s="40">
        <v>0.25395308252273302</v>
      </c>
    </row>
    <row r="71" spans="2:12" x14ac:dyDescent="0.25">
      <c r="B71" s="41" t="s">
        <v>77</v>
      </c>
      <c r="C71" s="33" t="s">
        <v>76</v>
      </c>
      <c r="D71" s="35">
        <v>2.3031524031183657</v>
      </c>
      <c r="E71" s="40">
        <v>7.3010489709098458E-2</v>
      </c>
    </row>
    <row r="72" spans="2:12" x14ac:dyDescent="0.25">
      <c r="B72" s="41" t="s">
        <v>75</v>
      </c>
      <c r="C72" s="33" t="s">
        <v>74</v>
      </c>
      <c r="D72" s="35">
        <v>2.3707909284496753</v>
      </c>
      <c r="E72" s="40"/>
    </row>
    <row r="73" spans="2:12" x14ac:dyDescent="0.25">
      <c r="B73" s="41" t="s">
        <v>73</v>
      </c>
      <c r="C73" s="33" t="s">
        <v>72</v>
      </c>
      <c r="D73" s="35">
        <v>2.4514108377373729</v>
      </c>
      <c r="E73" s="40"/>
    </row>
    <row r="74" spans="2:12" ht="13" x14ac:dyDescent="0.3">
      <c r="B74" s="41" t="s">
        <v>71</v>
      </c>
      <c r="C74" s="33" t="s">
        <v>70</v>
      </c>
      <c r="D74" s="35">
        <v>2.5012230728926022</v>
      </c>
      <c r="E74" s="40">
        <v>0.62234223377659526</v>
      </c>
      <c r="L74" s="34"/>
    </row>
    <row r="75" spans="2:12" ht="13" x14ac:dyDescent="0.3">
      <c r="B75" s="41" t="s">
        <v>69</v>
      </c>
      <c r="C75" s="33" t="s">
        <v>69</v>
      </c>
      <c r="D75" s="35">
        <v>3.1979067729239525</v>
      </c>
      <c r="E75" s="40">
        <v>0.85001052979939085</v>
      </c>
      <c r="L75" s="34"/>
    </row>
    <row r="76" spans="2:12" ht="13" x14ac:dyDescent="0.3">
      <c r="B76" s="41" t="s">
        <v>68</v>
      </c>
      <c r="C76" s="33" t="s">
        <v>67</v>
      </c>
      <c r="D76" s="35">
        <v>3.2595714054750369</v>
      </c>
      <c r="E76" s="40">
        <v>0.31291885492560356</v>
      </c>
      <c r="L76" s="34"/>
    </row>
    <row r="77" spans="2:12" ht="13" x14ac:dyDescent="0.3">
      <c r="B77" s="41" t="s">
        <v>66</v>
      </c>
      <c r="C77" s="33" t="s">
        <v>65</v>
      </c>
      <c r="D77" s="35">
        <v>3.4</v>
      </c>
      <c r="E77" s="40">
        <v>1.173741782953889</v>
      </c>
      <c r="L77" s="34"/>
    </row>
    <row r="78" spans="2:12" ht="13" x14ac:dyDescent="0.3">
      <c r="B78" s="41" t="s">
        <v>64</v>
      </c>
      <c r="C78" s="33" t="s">
        <v>63</v>
      </c>
      <c r="D78" s="35">
        <v>5.2826581188893638</v>
      </c>
      <c r="E78" s="40">
        <v>0</v>
      </c>
      <c r="L78" s="34"/>
    </row>
    <row r="79" spans="2:12" ht="13" x14ac:dyDescent="0.3">
      <c r="B79" s="41" t="s">
        <v>62</v>
      </c>
      <c r="C79" s="33" t="s">
        <v>61</v>
      </c>
      <c r="D79" s="35">
        <v>5.6043392101381073</v>
      </c>
      <c r="E79" s="40">
        <v>1.4098966566385176</v>
      </c>
      <c r="L79" s="34"/>
    </row>
    <row r="80" spans="2:12" ht="13" x14ac:dyDescent="0.3">
      <c r="B80" s="41" t="s">
        <v>60</v>
      </c>
      <c r="C80" s="33" t="s">
        <v>59</v>
      </c>
      <c r="D80" s="35">
        <v>5.6592682383610757</v>
      </c>
      <c r="E80" s="40">
        <v>2.0537666994052293</v>
      </c>
      <c r="L80" s="34"/>
    </row>
    <row r="81" spans="2:12" ht="13" x14ac:dyDescent="0.3">
      <c r="B81" s="39" t="s">
        <v>58</v>
      </c>
      <c r="C81" s="38" t="s">
        <v>57</v>
      </c>
      <c r="D81" s="37">
        <v>6.702226729381966</v>
      </c>
      <c r="E81" s="36">
        <v>1.8202679873389367</v>
      </c>
      <c r="L81" s="34"/>
    </row>
    <row r="82" spans="2:12" ht="13" x14ac:dyDescent="0.3">
      <c r="L82" s="34"/>
    </row>
    <row r="83" spans="2:12" ht="13" x14ac:dyDescent="0.3">
      <c r="L83" s="34"/>
    </row>
    <row r="84" spans="2:12" ht="13" x14ac:dyDescent="0.3">
      <c r="D84" s="35"/>
      <c r="E84" s="35"/>
      <c r="L84" s="34"/>
    </row>
    <row r="85" spans="2:12" ht="13" x14ac:dyDescent="0.3">
      <c r="L85" s="34"/>
    </row>
    <row r="86" spans="2:12" ht="13" x14ac:dyDescent="0.3">
      <c r="L86" s="34"/>
    </row>
    <row r="87" spans="2:12" ht="13" x14ac:dyDescent="0.3">
      <c r="L87" s="34"/>
    </row>
    <row r="88" spans="2:12" ht="13" x14ac:dyDescent="0.3">
      <c r="L88" s="34"/>
    </row>
    <row r="89" spans="2:12" ht="13" x14ac:dyDescent="0.3">
      <c r="L89" s="34"/>
    </row>
    <row r="90" spans="2:12" ht="13" x14ac:dyDescent="0.3">
      <c r="L90" s="34"/>
    </row>
    <row r="91" spans="2:12" ht="13" x14ac:dyDescent="0.3">
      <c r="L91" s="34"/>
    </row>
    <row r="92" spans="2:12" ht="13" x14ac:dyDescent="0.3">
      <c r="L92" s="34"/>
    </row>
    <row r="93" spans="2:12" ht="13" x14ac:dyDescent="0.3">
      <c r="L93" s="34"/>
    </row>
    <row r="94" spans="2:12" ht="13" x14ac:dyDescent="0.3">
      <c r="L94" s="34"/>
    </row>
    <row r="95" spans="2:12" ht="13" x14ac:dyDescent="0.3">
      <c r="L95" s="34"/>
    </row>
    <row r="96" spans="2:12" ht="13" x14ac:dyDescent="0.3">
      <c r="L96" s="34"/>
    </row>
    <row r="97" spans="12:12" ht="13" x14ac:dyDescent="0.3">
      <c r="L97" s="34"/>
    </row>
    <row r="98" spans="12:12" ht="13" x14ac:dyDescent="0.3">
      <c r="L98" s="34"/>
    </row>
    <row r="99" spans="12:12" ht="13" x14ac:dyDescent="0.3">
      <c r="L99" s="34"/>
    </row>
    <row r="100" spans="12:12" ht="13" x14ac:dyDescent="0.3">
      <c r="L100" s="34"/>
    </row>
    <row r="101" spans="12:12" ht="13" x14ac:dyDescent="0.3">
      <c r="L101" s="34"/>
    </row>
    <row r="102" spans="12:12" ht="13" x14ac:dyDescent="0.3">
      <c r="L102" s="34"/>
    </row>
    <row r="103" spans="12:12" ht="13" x14ac:dyDescent="0.3">
      <c r="L103" s="34"/>
    </row>
    <row r="104" spans="12:12" ht="13" x14ac:dyDescent="0.3">
      <c r="L104" s="34"/>
    </row>
    <row r="105" spans="12:12" ht="13" x14ac:dyDescent="0.3">
      <c r="L105" s="34"/>
    </row>
    <row r="106" spans="12:12" ht="13" x14ac:dyDescent="0.3">
      <c r="L106" s="34"/>
    </row>
    <row r="107" spans="12:12" ht="13" x14ac:dyDescent="0.3">
      <c r="L107" s="34"/>
    </row>
    <row r="108" spans="12:12" ht="13" x14ac:dyDescent="0.3">
      <c r="L108" s="34"/>
    </row>
    <row r="109" spans="12:12" ht="13" x14ac:dyDescent="0.3">
      <c r="L109" s="34"/>
    </row>
    <row r="110" spans="12:12" ht="13" x14ac:dyDescent="0.3">
      <c r="L110" s="34"/>
    </row>
    <row r="111" spans="12:12" ht="13" x14ac:dyDescent="0.3">
      <c r="L111" s="34"/>
    </row>
    <row r="112" spans="12:12" ht="13" x14ac:dyDescent="0.3">
      <c r="L112" s="34"/>
    </row>
    <row r="113" spans="12:12" ht="13" x14ac:dyDescent="0.3">
      <c r="L113" s="34"/>
    </row>
    <row r="114" spans="12:12" ht="13" x14ac:dyDescent="0.3">
      <c r="L114" s="34"/>
    </row>
    <row r="115" spans="12:12" ht="13" x14ac:dyDescent="0.3">
      <c r="L115" s="34"/>
    </row>
    <row r="116" spans="12:12" ht="13" x14ac:dyDescent="0.3">
      <c r="L116" s="34"/>
    </row>
    <row r="117" spans="12:12" ht="13" x14ac:dyDescent="0.3">
      <c r="L117" s="34"/>
    </row>
    <row r="118" spans="12:12" ht="13" x14ac:dyDescent="0.3">
      <c r="L118" s="34"/>
    </row>
    <row r="119" spans="12:12" ht="13" x14ac:dyDescent="0.3">
      <c r="L119" s="34"/>
    </row>
    <row r="120" spans="12:12" ht="13" x14ac:dyDescent="0.3">
      <c r="L120" s="34"/>
    </row>
    <row r="121" spans="12:12" ht="13" x14ac:dyDescent="0.3">
      <c r="L121" s="34"/>
    </row>
    <row r="122" spans="12:12" ht="13" x14ac:dyDescent="0.3">
      <c r="L122" s="34"/>
    </row>
    <row r="123" spans="12:12" ht="13" x14ac:dyDescent="0.3">
      <c r="L123" s="34"/>
    </row>
    <row r="124" spans="12:12" ht="13" x14ac:dyDescent="0.3">
      <c r="L124" s="34"/>
    </row>
    <row r="125" spans="12:12" ht="13" x14ac:dyDescent="0.3">
      <c r="L125" s="34"/>
    </row>
    <row r="126" spans="12:12" ht="13" x14ac:dyDescent="0.3">
      <c r="L126" s="34"/>
    </row>
    <row r="127" spans="12:12" ht="13" x14ac:dyDescent="0.3">
      <c r="L127" s="34"/>
    </row>
    <row r="128" spans="12:12" ht="13" x14ac:dyDescent="0.3">
      <c r="L128" s="34"/>
    </row>
    <row r="129" spans="12:12" ht="13" x14ac:dyDescent="0.3">
      <c r="L129" s="34"/>
    </row>
    <row r="130" spans="12:12" ht="13" x14ac:dyDescent="0.3">
      <c r="L130" s="34"/>
    </row>
    <row r="131" spans="12:12" ht="13" x14ac:dyDescent="0.3">
      <c r="L131" s="34"/>
    </row>
    <row r="132" spans="12:12" ht="13" x14ac:dyDescent="0.3">
      <c r="L132" s="34"/>
    </row>
    <row r="133" spans="12:12" ht="13" x14ac:dyDescent="0.3">
      <c r="L133" s="34"/>
    </row>
    <row r="134" spans="12:12" ht="13" x14ac:dyDescent="0.3">
      <c r="L134" s="34"/>
    </row>
    <row r="135" spans="12:12" ht="13" x14ac:dyDescent="0.3">
      <c r="L135" s="34"/>
    </row>
    <row r="136" spans="12:12" ht="13" x14ac:dyDescent="0.3">
      <c r="L136" s="34"/>
    </row>
    <row r="137" spans="12:12" ht="13" x14ac:dyDescent="0.3">
      <c r="L137" s="34"/>
    </row>
    <row r="138" spans="12:12" ht="13" x14ac:dyDescent="0.3">
      <c r="L138" s="34"/>
    </row>
    <row r="139" spans="12:12" ht="13" x14ac:dyDescent="0.3">
      <c r="L139" s="34"/>
    </row>
    <row r="140" spans="12:12" ht="13" x14ac:dyDescent="0.3">
      <c r="L140" s="34"/>
    </row>
    <row r="141" spans="12:12" ht="13" x14ac:dyDescent="0.3">
      <c r="L141" s="34"/>
    </row>
    <row r="142" spans="12:12" ht="13" x14ac:dyDescent="0.3">
      <c r="L142" s="34"/>
    </row>
    <row r="143" spans="12:12" ht="13" x14ac:dyDescent="0.3">
      <c r="L143" s="34"/>
    </row>
    <row r="144" spans="12:12" ht="13" x14ac:dyDescent="0.3">
      <c r="L144" s="34"/>
    </row>
    <row r="145" spans="12:12" ht="13" x14ac:dyDescent="0.3">
      <c r="L145" s="34"/>
    </row>
    <row r="146" spans="12:12" ht="13" x14ac:dyDescent="0.3">
      <c r="L146" s="34"/>
    </row>
    <row r="147" spans="12:12" ht="13" x14ac:dyDescent="0.3">
      <c r="L147" s="34"/>
    </row>
    <row r="148" spans="12:12" ht="13" x14ac:dyDescent="0.3">
      <c r="L148" s="34"/>
    </row>
    <row r="149" spans="12:12" ht="13" x14ac:dyDescent="0.3">
      <c r="L149" s="34"/>
    </row>
    <row r="150" spans="12:12" ht="13" x14ac:dyDescent="0.3">
      <c r="L150" s="34"/>
    </row>
    <row r="151" spans="12:12" ht="13" x14ac:dyDescent="0.3">
      <c r="L151" s="34"/>
    </row>
    <row r="152" spans="12:12" ht="13" x14ac:dyDescent="0.3">
      <c r="L152" s="34"/>
    </row>
    <row r="153" spans="12:12" ht="13" x14ac:dyDescent="0.3">
      <c r="L153" s="34"/>
    </row>
    <row r="154" spans="12:12" ht="13" x14ac:dyDescent="0.3">
      <c r="L154" s="34"/>
    </row>
    <row r="155" spans="12:12" ht="13" x14ac:dyDescent="0.3">
      <c r="L155" s="34"/>
    </row>
    <row r="156" spans="12:12" ht="13" x14ac:dyDescent="0.3">
      <c r="L156" s="34"/>
    </row>
    <row r="157" spans="12:12" ht="13" x14ac:dyDescent="0.3">
      <c r="L157" s="34"/>
    </row>
    <row r="158" spans="12:12" ht="13" x14ac:dyDescent="0.3">
      <c r="L158" s="34"/>
    </row>
    <row r="159" spans="12:12" ht="13" x14ac:dyDescent="0.3">
      <c r="L159" s="34"/>
    </row>
    <row r="160" spans="12:12" ht="13" x14ac:dyDescent="0.3">
      <c r="L160" s="34"/>
    </row>
    <row r="161" spans="12:12" ht="13" x14ac:dyDescent="0.3">
      <c r="L161" s="34"/>
    </row>
    <row r="162" spans="12:12" ht="13" x14ac:dyDescent="0.3">
      <c r="L162" s="34"/>
    </row>
    <row r="163" spans="12:12" ht="13" x14ac:dyDescent="0.3">
      <c r="L163" s="34"/>
    </row>
    <row r="164" spans="12:12" ht="13" x14ac:dyDescent="0.3">
      <c r="L164" s="34"/>
    </row>
    <row r="165" spans="12:12" ht="13" x14ac:dyDescent="0.3">
      <c r="L165" s="34"/>
    </row>
    <row r="166" spans="12:12" ht="13" x14ac:dyDescent="0.3">
      <c r="L166" s="34"/>
    </row>
    <row r="167" spans="12:12" ht="13" x14ac:dyDescent="0.3">
      <c r="L167" s="34"/>
    </row>
    <row r="168" spans="12:12" ht="13" x14ac:dyDescent="0.3">
      <c r="L168" s="34"/>
    </row>
    <row r="169" spans="12:12" ht="13" x14ac:dyDescent="0.3">
      <c r="L169" s="34"/>
    </row>
    <row r="170" spans="12:12" ht="13" x14ac:dyDescent="0.3">
      <c r="L170" s="34"/>
    </row>
    <row r="171" spans="12:12" ht="13" x14ac:dyDescent="0.3">
      <c r="L171" s="34"/>
    </row>
    <row r="172" spans="12:12" ht="13" x14ac:dyDescent="0.3">
      <c r="L172" s="34"/>
    </row>
    <row r="173" spans="12:12" ht="13" x14ac:dyDescent="0.3">
      <c r="L173" s="34"/>
    </row>
    <row r="174" spans="12:12" ht="13" x14ac:dyDescent="0.3">
      <c r="L174" s="34"/>
    </row>
    <row r="175" spans="12:12" ht="13" x14ac:dyDescent="0.3">
      <c r="L175" s="34"/>
    </row>
    <row r="176" spans="12:12" ht="13" x14ac:dyDescent="0.3">
      <c r="L176" s="34"/>
    </row>
    <row r="177" spans="12:12" ht="13" x14ac:dyDescent="0.3">
      <c r="L177" s="34"/>
    </row>
    <row r="178" spans="12:12" ht="13" x14ac:dyDescent="0.3">
      <c r="L178" s="34"/>
    </row>
    <row r="179" spans="12:12" ht="13" x14ac:dyDescent="0.3">
      <c r="L179" s="34"/>
    </row>
    <row r="180" spans="12:12" ht="13" x14ac:dyDescent="0.3">
      <c r="L180" s="34"/>
    </row>
    <row r="181" spans="12:12" ht="13" x14ac:dyDescent="0.3">
      <c r="L181" s="34"/>
    </row>
    <row r="182" spans="12:12" ht="13" x14ac:dyDescent="0.3">
      <c r="L182" s="34"/>
    </row>
    <row r="183" spans="12:12" ht="13" x14ac:dyDescent="0.3">
      <c r="L183" s="34"/>
    </row>
    <row r="184" spans="12:12" ht="13" x14ac:dyDescent="0.3">
      <c r="L184" s="34"/>
    </row>
    <row r="185" spans="12:12" ht="13" x14ac:dyDescent="0.3">
      <c r="L185" s="34"/>
    </row>
    <row r="186" spans="12:12" ht="13" x14ac:dyDescent="0.3">
      <c r="L186" s="34"/>
    </row>
    <row r="187" spans="12:12" ht="13" x14ac:dyDescent="0.3">
      <c r="L187" s="34"/>
    </row>
    <row r="188" spans="12:12" ht="13" x14ac:dyDescent="0.3">
      <c r="L188" s="34"/>
    </row>
    <row r="189" spans="12:12" ht="13" x14ac:dyDescent="0.3">
      <c r="L189" s="34"/>
    </row>
    <row r="190" spans="12:12" ht="13" x14ac:dyDescent="0.3">
      <c r="L190" s="34"/>
    </row>
    <row r="191" spans="12:12" ht="13" x14ac:dyDescent="0.3">
      <c r="L191" s="34"/>
    </row>
    <row r="192" spans="12:12" ht="13" x14ac:dyDescent="0.3">
      <c r="L192" s="34"/>
    </row>
    <row r="193" spans="12:12" ht="13" x14ac:dyDescent="0.3">
      <c r="L193" s="34"/>
    </row>
    <row r="194" spans="12:12" ht="13" x14ac:dyDescent="0.3">
      <c r="L194" s="34"/>
    </row>
    <row r="195" spans="12:12" ht="13" x14ac:dyDescent="0.3">
      <c r="L195" s="34"/>
    </row>
    <row r="196" spans="12:12" ht="13" x14ac:dyDescent="0.3">
      <c r="L196" s="34"/>
    </row>
    <row r="197" spans="12:12" ht="13" x14ac:dyDescent="0.3">
      <c r="L197" s="34"/>
    </row>
    <row r="198" spans="12:12" ht="13" x14ac:dyDescent="0.3">
      <c r="L198" s="34"/>
    </row>
    <row r="199" spans="12:12" ht="13" x14ac:dyDescent="0.3">
      <c r="L199" s="34"/>
    </row>
    <row r="200" spans="12:12" ht="13" x14ac:dyDescent="0.3">
      <c r="L200" s="34"/>
    </row>
    <row r="201" spans="12:12" ht="13" x14ac:dyDescent="0.3">
      <c r="L201" s="34"/>
    </row>
    <row r="202" spans="12:12" ht="13" x14ac:dyDescent="0.3">
      <c r="L202" s="34"/>
    </row>
    <row r="203" spans="12:12" ht="13" x14ac:dyDescent="0.3">
      <c r="L203" s="34"/>
    </row>
    <row r="204" spans="12:12" ht="13" x14ac:dyDescent="0.3">
      <c r="L204" s="34"/>
    </row>
    <row r="205" spans="12:12" ht="13" x14ac:dyDescent="0.3">
      <c r="L205" s="34"/>
    </row>
    <row r="206" spans="12:12" ht="13" x14ac:dyDescent="0.3">
      <c r="L206" s="34"/>
    </row>
    <row r="207" spans="12:12" ht="13" x14ac:dyDescent="0.3">
      <c r="L207" s="34"/>
    </row>
    <row r="208" spans="12:12" ht="13" x14ac:dyDescent="0.3">
      <c r="L208" s="34"/>
    </row>
    <row r="209" spans="12:12" ht="13" x14ac:dyDescent="0.3">
      <c r="L209" s="34"/>
    </row>
    <row r="210" spans="12:12" ht="13" x14ac:dyDescent="0.3">
      <c r="L210" s="34"/>
    </row>
    <row r="211" spans="12:12" ht="13" x14ac:dyDescent="0.3">
      <c r="L211" s="34"/>
    </row>
    <row r="212" spans="12:12" ht="13" x14ac:dyDescent="0.3">
      <c r="L212" s="34"/>
    </row>
    <row r="213" spans="12:12" ht="13" x14ac:dyDescent="0.3">
      <c r="L213" s="34"/>
    </row>
    <row r="214" spans="12:12" ht="13" x14ac:dyDescent="0.3">
      <c r="L214" s="34"/>
    </row>
    <row r="215" spans="12:12" ht="13" x14ac:dyDescent="0.3">
      <c r="L215" s="34"/>
    </row>
    <row r="216" spans="12:12" ht="13" x14ac:dyDescent="0.3">
      <c r="L216" s="34"/>
    </row>
    <row r="217" spans="12:12" ht="13" x14ac:dyDescent="0.3">
      <c r="L217" s="34"/>
    </row>
    <row r="218" spans="12:12" ht="13" x14ac:dyDescent="0.3">
      <c r="L218" s="34"/>
    </row>
    <row r="219" spans="12:12" ht="13" x14ac:dyDescent="0.3">
      <c r="L219" s="34"/>
    </row>
    <row r="220" spans="12:12" ht="13" x14ac:dyDescent="0.3">
      <c r="L220" s="34"/>
    </row>
    <row r="221" spans="12:12" ht="13" x14ac:dyDescent="0.3">
      <c r="L221" s="34"/>
    </row>
    <row r="222" spans="12:12" ht="13" x14ac:dyDescent="0.3">
      <c r="L222" s="34"/>
    </row>
    <row r="223" spans="12:12" ht="13" x14ac:dyDescent="0.3">
      <c r="L223" s="34"/>
    </row>
    <row r="224" spans="12:12" ht="13" x14ac:dyDescent="0.3">
      <c r="L224" s="34"/>
    </row>
    <row r="225" spans="12:12" ht="13" x14ac:dyDescent="0.3">
      <c r="L225" s="34"/>
    </row>
    <row r="226" spans="12:12" ht="13" x14ac:dyDescent="0.3">
      <c r="L226" s="34"/>
    </row>
    <row r="227" spans="12:12" ht="13" x14ac:dyDescent="0.3">
      <c r="L227" s="34"/>
    </row>
    <row r="228" spans="12:12" ht="13" x14ac:dyDescent="0.3">
      <c r="L228" s="34"/>
    </row>
    <row r="229" spans="12:12" ht="13" x14ac:dyDescent="0.3">
      <c r="L229" s="34"/>
    </row>
    <row r="230" spans="12:12" ht="13" x14ac:dyDescent="0.3">
      <c r="L230" s="34"/>
    </row>
    <row r="231" spans="12:12" ht="13" x14ac:dyDescent="0.3">
      <c r="L231" s="34"/>
    </row>
    <row r="232" spans="12:12" ht="13" x14ac:dyDescent="0.3">
      <c r="L232" s="34"/>
    </row>
    <row r="233" spans="12:12" ht="13" x14ac:dyDescent="0.3">
      <c r="L233" s="34"/>
    </row>
    <row r="234" spans="12:12" ht="13" x14ac:dyDescent="0.3">
      <c r="L234" s="34"/>
    </row>
    <row r="235" spans="12:12" ht="13" x14ac:dyDescent="0.3">
      <c r="L235" s="34"/>
    </row>
    <row r="236" spans="12:12" ht="13" x14ac:dyDescent="0.3">
      <c r="L236" s="34"/>
    </row>
    <row r="237" spans="12:12" ht="13" x14ac:dyDescent="0.3">
      <c r="L237" s="34"/>
    </row>
    <row r="238" spans="12:12" ht="13" x14ac:dyDescent="0.3">
      <c r="L238" s="34"/>
    </row>
    <row r="239" spans="12:12" ht="13" x14ac:dyDescent="0.3">
      <c r="L239" s="34"/>
    </row>
    <row r="240" spans="12:12" ht="13" x14ac:dyDescent="0.3">
      <c r="L240" s="34"/>
    </row>
    <row r="241" spans="12:12" ht="13" x14ac:dyDescent="0.3">
      <c r="L241" s="34"/>
    </row>
    <row r="242" spans="12:12" ht="13" x14ac:dyDescent="0.3">
      <c r="L242" s="34"/>
    </row>
    <row r="243" spans="12:12" ht="13" x14ac:dyDescent="0.3">
      <c r="L243" s="34"/>
    </row>
    <row r="244" spans="12:12" ht="13" x14ac:dyDescent="0.3">
      <c r="L244" s="34"/>
    </row>
    <row r="245" spans="12:12" ht="13" x14ac:dyDescent="0.3">
      <c r="L245" s="34"/>
    </row>
    <row r="246" spans="12:12" ht="13" x14ac:dyDescent="0.3">
      <c r="L246" s="34"/>
    </row>
    <row r="247" spans="12:12" ht="13" x14ac:dyDescent="0.3">
      <c r="L247" s="34"/>
    </row>
    <row r="248" spans="12:12" ht="13" x14ac:dyDescent="0.3">
      <c r="L248" s="34"/>
    </row>
    <row r="249" spans="12:12" ht="13" x14ac:dyDescent="0.3">
      <c r="L249" s="34"/>
    </row>
    <row r="250" spans="12:12" ht="13" x14ac:dyDescent="0.3">
      <c r="L250" s="34"/>
    </row>
    <row r="251" spans="12:12" ht="13" x14ac:dyDescent="0.3">
      <c r="L251" s="34"/>
    </row>
    <row r="252" spans="12:12" ht="13" x14ac:dyDescent="0.3">
      <c r="L252" s="34"/>
    </row>
    <row r="253" spans="12:12" ht="13" x14ac:dyDescent="0.3">
      <c r="L253" s="34"/>
    </row>
    <row r="254" spans="12:12" ht="13" x14ac:dyDescent="0.3">
      <c r="L254" s="34"/>
    </row>
    <row r="255" spans="12:12" ht="13" x14ac:dyDescent="0.3">
      <c r="L255" s="34"/>
    </row>
    <row r="256" spans="12:12" ht="13" x14ac:dyDescent="0.3">
      <c r="L256" s="34"/>
    </row>
    <row r="257" spans="12:12" ht="13" x14ac:dyDescent="0.3">
      <c r="L257" s="34"/>
    </row>
    <row r="258" spans="12:12" ht="13" x14ac:dyDescent="0.3">
      <c r="L258" s="34"/>
    </row>
    <row r="259" spans="12:12" ht="13" x14ac:dyDescent="0.3">
      <c r="L259" s="34"/>
    </row>
    <row r="260" spans="12:12" ht="13" x14ac:dyDescent="0.3">
      <c r="L260" s="34"/>
    </row>
    <row r="261" spans="12:12" ht="13" x14ac:dyDescent="0.3">
      <c r="L261" s="34"/>
    </row>
    <row r="262" spans="12:12" ht="13" x14ac:dyDescent="0.3">
      <c r="L262" s="34"/>
    </row>
    <row r="263" spans="12:12" ht="13" x14ac:dyDescent="0.3">
      <c r="L263" s="34"/>
    </row>
    <row r="264" spans="12:12" ht="13" x14ac:dyDescent="0.3">
      <c r="L264" s="34"/>
    </row>
    <row r="265" spans="12:12" ht="13" x14ac:dyDescent="0.3">
      <c r="L265" s="34"/>
    </row>
    <row r="266" spans="12:12" ht="13" x14ac:dyDescent="0.3">
      <c r="L266" s="34"/>
    </row>
    <row r="267" spans="12:12" ht="13" x14ac:dyDescent="0.3">
      <c r="L267" s="34"/>
    </row>
  </sheetData>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BABE0-83BC-4586-AEE3-33802C59449E}">
  <dimension ref="A1:M8"/>
  <sheetViews>
    <sheetView topLeftCell="B2" zoomScale="77" zoomScaleNormal="77" workbookViewId="0">
      <selection activeCell="W27" sqref="W27"/>
    </sheetView>
  </sheetViews>
  <sheetFormatPr defaultColWidth="9.1796875" defaultRowHeight="12.5" x14ac:dyDescent="0.25"/>
  <cols>
    <col min="1" max="16384" width="9.1796875" style="32"/>
  </cols>
  <sheetData>
    <row r="1" spans="1:13" ht="62.5" x14ac:dyDescent="0.25">
      <c r="B1" s="54" t="s">
        <v>189</v>
      </c>
      <c r="C1" s="54" t="s">
        <v>190</v>
      </c>
      <c r="D1" s="54" t="s">
        <v>191</v>
      </c>
      <c r="E1" s="54" t="s">
        <v>192</v>
      </c>
      <c r="F1" s="54" t="s">
        <v>190</v>
      </c>
      <c r="G1" s="54" t="s">
        <v>193</v>
      </c>
      <c r="H1" s="54" t="s">
        <v>194</v>
      </c>
      <c r="I1" s="54" t="s">
        <v>195</v>
      </c>
      <c r="L1" s="54" t="s">
        <v>196</v>
      </c>
      <c r="M1" s="54" t="s">
        <v>197</v>
      </c>
    </row>
    <row r="2" spans="1:13" x14ac:dyDescent="0.25">
      <c r="A2" s="55" t="s">
        <v>198</v>
      </c>
      <c r="B2" s="55">
        <f>SUM('[1]Take-Up'!L3:N3)</f>
        <v>1445</v>
      </c>
      <c r="C2" s="56">
        <f t="shared" ref="C2:C8" si="0">B2-D2</f>
        <v>628.5</v>
      </c>
      <c r="D2" s="55">
        <f>SUM('[1]Take-Up'!L2:N2)</f>
        <v>816.5</v>
      </c>
      <c r="E2" s="57">
        <f>('[1]Take-Up'!L3+'[1]Take-Up'!M3+'[1]Take-Up'!N3)/'[1]Take-Up'!L7*100</f>
        <v>6.9006685768863418</v>
      </c>
      <c r="F2" s="57">
        <f t="shared" ref="F2:F8" si="1">E2-G2</f>
        <v>3.0014326647564471</v>
      </c>
      <c r="G2" s="57">
        <f>('[1]Take-Up'!L2+'[1]Take-Up'!M2+'[1]Take-Up'!N2)/'[1]Take-Up'!L7*100</f>
        <v>3.8992359121298947</v>
      </c>
      <c r="H2" s="32" t="s">
        <v>199</v>
      </c>
      <c r="M2" s="58">
        <f t="shared" ref="M2:M8" si="2">D2/B2*100</f>
        <v>56.505190311418687</v>
      </c>
    </row>
    <row r="3" spans="1:13" x14ac:dyDescent="0.25">
      <c r="A3" s="55" t="s">
        <v>200</v>
      </c>
      <c r="B3" s="56">
        <f>SUM('[1]Take-Up'!C6:D6)</f>
        <v>863.96409999999992</v>
      </c>
      <c r="C3" s="56">
        <f t="shared" si="0"/>
        <v>805.01909999999987</v>
      </c>
      <c r="D3" s="56">
        <f>SUM('[1]Take-Up'!C2:D2)</f>
        <v>58.945000000000007</v>
      </c>
      <c r="E3" s="56">
        <f>SUM('[1]Take-Up'!C3:D3)/'[1]Take-Up'!C7*100</f>
        <v>22.716837768168219</v>
      </c>
      <c r="F3" s="57">
        <f t="shared" si="1"/>
        <v>20.947955334555701</v>
      </c>
      <c r="G3" s="56">
        <f>('[1]Take-Up'!C2+'[1]Take-Up'!D2)/'[1]Take-Up'!C7*100</f>
        <v>1.7688824336125175</v>
      </c>
      <c r="H3" s="32">
        <v>943</v>
      </c>
      <c r="I3" s="32">
        <v>24.8</v>
      </c>
      <c r="L3" s="58">
        <f>'[1]Subsidy Rate'!B5*(5.9)/(5.9+29.3+0.6)+'[1]Subsidy Rate'!B8*(29.3+0.6)/(29.3+0.6+5.9)</f>
        <v>19.156061452513967</v>
      </c>
      <c r="M3" s="58">
        <f t="shared" si="2"/>
        <v>6.8226214492014217</v>
      </c>
    </row>
    <row r="4" spans="1:13" x14ac:dyDescent="0.25">
      <c r="A4" s="55" t="s">
        <v>160</v>
      </c>
      <c r="B4" s="56">
        <f>'[1]Take-Up'!K6</f>
        <v>496.34763064244237</v>
      </c>
      <c r="C4" s="56">
        <f t="shared" si="0"/>
        <v>234.12624086907658</v>
      </c>
      <c r="D4" s="56">
        <f>'[1]Take-Up'!K5</f>
        <v>262.22138977336579</v>
      </c>
      <c r="E4" s="57">
        <f>('[1]Take-Up'!J3+'[1]Take-Up'!K3)/'[1]Take-Up'!J7*100</f>
        <v>18.647549199227619</v>
      </c>
      <c r="F4" s="57">
        <f t="shared" si="1"/>
        <v>10.256152059575189</v>
      </c>
      <c r="G4" s="56">
        <f>('[1]Take-Up'!J2+'[1]Take-Up'!K2)/'[1]Take-Up'!K7*100</f>
        <v>8.3913971396524296</v>
      </c>
      <c r="H4" s="32">
        <v>1282</v>
      </c>
      <c r="I4" s="32">
        <v>25.4</v>
      </c>
      <c r="M4" s="58">
        <f t="shared" si="2"/>
        <v>52.830188679245282</v>
      </c>
    </row>
    <row r="5" spans="1:13" x14ac:dyDescent="0.25">
      <c r="A5" s="55" t="s">
        <v>9</v>
      </c>
      <c r="B5" s="56">
        <f>'[1]Take-Up'!B6</f>
        <v>423.55500000000001</v>
      </c>
      <c r="C5" s="56">
        <f t="shared" si="0"/>
        <v>311.44499999999999</v>
      </c>
      <c r="D5" s="56">
        <f>'[1]Take-Up'!B2</f>
        <v>112.11</v>
      </c>
      <c r="E5" s="56">
        <f>'[1]Take-Up'!B9</f>
        <v>15.624711475498321</v>
      </c>
      <c r="F5" s="57">
        <f t="shared" si="1"/>
        <v>10.316570858776757</v>
      </c>
      <c r="G5" s="56">
        <f>'[1]Take-Up'!B8</f>
        <v>5.3081406167215652</v>
      </c>
      <c r="H5" s="32">
        <v>436</v>
      </c>
      <c r="I5" s="32">
        <v>16.100000000000001</v>
      </c>
      <c r="J5" s="32" t="s">
        <v>201</v>
      </c>
      <c r="L5" s="58">
        <f>'[1]Subsidy Rate'!B6*(46.53)/(23.28+46.53)+'[1]Subsidy Rate'!B10*(23.28)/(23.28+46.53)</f>
        <v>20.024684142672971</v>
      </c>
      <c r="M5" s="58">
        <f t="shared" si="2"/>
        <v>26.468817508942166</v>
      </c>
    </row>
    <row r="6" spans="1:13" x14ac:dyDescent="0.25">
      <c r="A6" s="55" t="s">
        <v>202</v>
      </c>
      <c r="B6" s="56">
        <f>SUM('[1]Take-Up'!E6:'[1]Take-Up'!F6)</f>
        <v>342.39</v>
      </c>
      <c r="C6" s="56">
        <f t="shared" si="0"/>
        <v>148.369</v>
      </c>
      <c r="D6" s="56">
        <f>SUM('[1]Take-Up'!E5:F5)</f>
        <v>194.02099999999999</v>
      </c>
      <c r="E6" s="56">
        <f>SUM('[1]Take-Up'!E3:F3)/'[1]Take-Up'!E7*100</f>
        <v>18.164259397733705</v>
      </c>
      <c r="F6" s="57">
        <f t="shared" si="1"/>
        <v>7.8711790723512713</v>
      </c>
      <c r="G6" s="56">
        <f>SUM('[1]Take-Up'!E2:F2)/'[1]Take-Up'!E7*100</f>
        <v>10.293080325382434</v>
      </c>
      <c r="H6" s="32">
        <v>661</v>
      </c>
      <c r="I6" s="32">
        <v>35.1</v>
      </c>
      <c r="J6" s="32" t="s">
        <v>203</v>
      </c>
      <c r="L6" s="58">
        <f>'[1]Subsidy Rate'!B7</f>
        <v>17.61</v>
      </c>
      <c r="M6" s="58">
        <f t="shared" si="2"/>
        <v>56.666666666666664</v>
      </c>
    </row>
    <row r="7" spans="1:13" x14ac:dyDescent="0.25">
      <c r="A7" s="55" t="s">
        <v>168</v>
      </c>
      <c r="B7" s="56">
        <f>'[1]Take-Up'!H6</f>
        <v>342.39</v>
      </c>
      <c r="C7" s="56">
        <f t="shared" si="0"/>
        <v>180.82528939999997</v>
      </c>
      <c r="D7" s="56">
        <f>'[1]Take-Up'!H5</f>
        <v>161.56471060000001</v>
      </c>
      <c r="E7" s="56">
        <f>'[1]Take-Up'!H9</f>
        <v>13.027279122482478</v>
      </c>
      <c r="F7" s="57">
        <f t="shared" si="1"/>
        <v>6.880053498692928</v>
      </c>
      <c r="G7" s="56">
        <f>'[1]Take-Up'!H8</f>
        <v>6.1472256237895495</v>
      </c>
      <c r="H7" s="32">
        <v>382</v>
      </c>
      <c r="I7" s="32">
        <v>14.7</v>
      </c>
      <c r="L7" s="58">
        <f>0.12*'[1]Subsidy Rate'!J4+0.11*'[1]Subsidy Rate'!J3+0.77*'[1]Subsidy Rate'!J2</f>
        <v>30.621500000000001</v>
      </c>
      <c r="M7" s="58">
        <f t="shared" si="2"/>
        <v>47.187333333333335</v>
      </c>
    </row>
    <row r="8" spans="1:13" x14ac:dyDescent="0.25">
      <c r="A8" s="55" t="s">
        <v>171</v>
      </c>
      <c r="B8" s="56">
        <f>'[1]Take-Up'!I6</f>
        <v>159.78200000000001</v>
      </c>
      <c r="C8" s="56">
        <f t="shared" si="0"/>
        <v>20.771659999999997</v>
      </c>
      <c r="D8" s="56">
        <f>'[1]Take-Up'!I5</f>
        <v>139.01034000000001</v>
      </c>
      <c r="E8" s="56">
        <f>'[1]Take-Up'!I9</f>
        <v>12.481077794557892</v>
      </c>
      <c r="F8" s="57">
        <f t="shared" si="1"/>
        <v>1.6225401132925246</v>
      </c>
      <c r="G8" s="56">
        <f>'[1]Take-Up'!I8</f>
        <v>10.858537681265368</v>
      </c>
      <c r="H8" s="32">
        <v>172</v>
      </c>
      <c r="I8" s="32">
        <v>13.4</v>
      </c>
      <c r="L8" s="58">
        <f>'[1]Subsidy Rate'!B9</f>
        <v>12.2</v>
      </c>
      <c r="M8" s="58">
        <f t="shared" si="2"/>
        <v>87</v>
      </c>
    </row>
  </sheetData>
  <autoFilter ref="A1:M1" xr:uid="{9D5DE235-9B5B-46AF-85FC-F468F115E8C0}">
    <sortState xmlns:xlrd2="http://schemas.microsoft.com/office/spreadsheetml/2017/richdata2" ref="A2:M8">
      <sortCondition descending="1" ref="B1"/>
    </sortState>
  </autoFilter>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F5896-A2AE-43F2-9C61-D22041846D74}">
  <dimension ref="A1:M8"/>
  <sheetViews>
    <sheetView topLeftCell="A19" zoomScale="77" zoomScaleNormal="77" workbookViewId="0">
      <selection activeCell="M31" sqref="M31"/>
    </sheetView>
  </sheetViews>
  <sheetFormatPr defaultColWidth="9.1796875" defaultRowHeight="12.5" x14ac:dyDescent="0.25"/>
  <cols>
    <col min="1" max="16384" width="9.1796875" style="32"/>
  </cols>
  <sheetData>
    <row r="1" spans="1:13" ht="62.5" x14ac:dyDescent="0.25">
      <c r="B1" s="54" t="s">
        <v>189</v>
      </c>
      <c r="C1" s="54" t="s">
        <v>190</v>
      </c>
      <c r="D1" s="54" t="s">
        <v>191</v>
      </c>
      <c r="E1" s="54" t="s">
        <v>192</v>
      </c>
      <c r="F1" s="54" t="s">
        <v>190</v>
      </c>
      <c r="G1" s="54" t="s">
        <v>193</v>
      </c>
      <c r="H1" s="54" t="s">
        <v>194</v>
      </c>
      <c r="I1" s="54" t="s">
        <v>195</v>
      </c>
      <c r="L1" s="54" t="s">
        <v>196</v>
      </c>
      <c r="M1" s="54" t="s">
        <v>197</v>
      </c>
    </row>
    <row r="2" spans="1:13" x14ac:dyDescent="0.25">
      <c r="A2" s="55" t="s">
        <v>200</v>
      </c>
      <c r="B2" s="56">
        <f>SUM('[1]Take-Up'!C6:D6)</f>
        <v>863.96409999999992</v>
      </c>
      <c r="C2" s="56">
        <f t="shared" ref="C2:C8" si="0">B2-D2</f>
        <v>805.01909999999987</v>
      </c>
      <c r="D2" s="56">
        <f>SUM('[1]Take-Up'!C2:D2)</f>
        <v>58.945000000000007</v>
      </c>
      <c r="E2" s="56">
        <f>SUM('[1]Take-Up'!C3:D3)/'[1]Take-Up'!C7*100</f>
        <v>22.716837768168219</v>
      </c>
      <c r="F2" s="57">
        <f t="shared" ref="F2:F8" si="1">E2-G2</f>
        <v>20.947955334555701</v>
      </c>
      <c r="G2" s="56">
        <f>('[1]Take-Up'!C2+'[1]Take-Up'!D2)/'[1]Take-Up'!C7*100</f>
        <v>1.7688824336125175</v>
      </c>
      <c r="H2" s="32">
        <v>943</v>
      </c>
      <c r="I2" s="32">
        <v>24.8</v>
      </c>
      <c r="L2" s="58">
        <f>'[1]Subsidy Rate'!B5*(5.9)/(5.9+29.3+0.6)+'[1]Subsidy Rate'!B8*(29.3+0.6)/(29.3+0.6+5.9)</f>
        <v>19.156061452513967</v>
      </c>
      <c r="M2" s="58">
        <f t="shared" ref="M2:M8" si="2">D2/B2*100</f>
        <v>6.8226214492014217</v>
      </c>
    </row>
    <row r="3" spans="1:13" x14ac:dyDescent="0.25">
      <c r="A3" s="55" t="s">
        <v>160</v>
      </c>
      <c r="B3" s="56">
        <f>'[1]Take-Up'!K6</f>
        <v>496.34763064244237</v>
      </c>
      <c r="C3" s="56">
        <f t="shared" si="0"/>
        <v>234.12624086907658</v>
      </c>
      <c r="D3" s="56">
        <f>'[1]Take-Up'!K5</f>
        <v>262.22138977336579</v>
      </c>
      <c r="E3" s="57">
        <f>('[1]Take-Up'!J3+'[1]Take-Up'!K3)/'[1]Take-Up'!J7*100</f>
        <v>18.647549199227619</v>
      </c>
      <c r="F3" s="57">
        <f t="shared" si="1"/>
        <v>10.256152059575189</v>
      </c>
      <c r="G3" s="56">
        <f>('[1]Take-Up'!J2+'[1]Take-Up'!K2)/'[1]Take-Up'!K7*100</f>
        <v>8.3913971396524296</v>
      </c>
      <c r="H3" s="32">
        <v>1282</v>
      </c>
      <c r="I3" s="32">
        <v>25.4</v>
      </c>
      <c r="M3" s="58">
        <f t="shared" si="2"/>
        <v>52.830188679245282</v>
      </c>
    </row>
    <row r="4" spans="1:13" x14ac:dyDescent="0.25">
      <c r="A4" s="55" t="s">
        <v>202</v>
      </c>
      <c r="B4" s="56">
        <f>SUM('[1]Take-Up'!E6:'[1]Take-Up'!F6)</f>
        <v>342.39</v>
      </c>
      <c r="C4" s="56">
        <f t="shared" si="0"/>
        <v>148.369</v>
      </c>
      <c r="D4" s="56">
        <f>SUM('[1]Take-Up'!E5:F5)</f>
        <v>194.02099999999999</v>
      </c>
      <c r="E4" s="56">
        <f>SUM('[1]Take-Up'!E3:F3)/'[1]Take-Up'!E7*100</f>
        <v>18.164259397733705</v>
      </c>
      <c r="F4" s="57">
        <f t="shared" si="1"/>
        <v>7.8711790723512713</v>
      </c>
      <c r="G4" s="56">
        <f>SUM('[1]Take-Up'!E2:F2)/'[1]Take-Up'!E7*100</f>
        <v>10.293080325382434</v>
      </c>
      <c r="H4" s="32">
        <v>661</v>
      </c>
      <c r="I4" s="32">
        <v>35.1</v>
      </c>
      <c r="J4" s="32" t="s">
        <v>203</v>
      </c>
      <c r="L4" s="58">
        <f>'[1]Subsidy Rate'!B7</f>
        <v>17.61</v>
      </c>
      <c r="M4" s="58">
        <f t="shared" si="2"/>
        <v>56.666666666666664</v>
      </c>
    </row>
    <row r="5" spans="1:13" x14ac:dyDescent="0.25">
      <c r="A5" s="55" t="s">
        <v>9</v>
      </c>
      <c r="B5" s="56">
        <f>'[1]Take-Up'!B6</f>
        <v>423.55500000000001</v>
      </c>
      <c r="C5" s="56">
        <f t="shared" si="0"/>
        <v>311.44499999999999</v>
      </c>
      <c r="D5" s="56">
        <f>'[1]Take-Up'!B2</f>
        <v>112.11</v>
      </c>
      <c r="E5" s="56">
        <f>'[1]Take-Up'!B9</f>
        <v>15.624711475498321</v>
      </c>
      <c r="F5" s="57">
        <f t="shared" si="1"/>
        <v>10.316570858776757</v>
      </c>
      <c r="G5" s="56">
        <f>'[1]Take-Up'!B8</f>
        <v>5.3081406167215652</v>
      </c>
      <c r="H5" s="32">
        <v>436</v>
      </c>
      <c r="I5" s="32">
        <v>16.100000000000001</v>
      </c>
      <c r="J5" s="32" t="s">
        <v>201</v>
      </c>
      <c r="L5" s="58">
        <f>'[1]Subsidy Rate'!B6*(46.53)/(23.28+46.53)+'[1]Subsidy Rate'!B10*(23.28)/(23.28+46.53)</f>
        <v>20.024684142672971</v>
      </c>
      <c r="M5" s="58">
        <f t="shared" si="2"/>
        <v>26.468817508942166</v>
      </c>
    </row>
    <row r="6" spans="1:13" x14ac:dyDescent="0.25">
      <c r="A6" s="55" t="s">
        <v>168</v>
      </c>
      <c r="B6" s="56">
        <f>'[1]Take-Up'!H6</f>
        <v>342.39</v>
      </c>
      <c r="C6" s="56">
        <f t="shared" si="0"/>
        <v>180.82528939999997</v>
      </c>
      <c r="D6" s="56">
        <f>'[1]Take-Up'!H5</f>
        <v>161.56471060000001</v>
      </c>
      <c r="E6" s="56">
        <f>'[1]Take-Up'!H9</f>
        <v>13.027279122482478</v>
      </c>
      <c r="F6" s="57">
        <f t="shared" si="1"/>
        <v>6.880053498692928</v>
      </c>
      <c r="G6" s="56">
        <f>'[1]Take-Up'!H8</f>
        <v>6.1472256237895495</v>
      </c>
      <c r="H6" s="32">
        <v>382</v>
      </c>
      <c r="I6" s="32">
        <v>14.7</v>
      </c>
      <c r="L6" s="58">
        <f>0.12*'[1]Subsidy Rate'!J4+0.11*'[1]Subsidy Rate'!J3+0.77*'[1]Subsidy Rate'!J2</f>
        <v>30.621500000000001</v>
      </c>
      <c r="M6" s="58">
        <f t="shared" si="2"/>
        <v>47.187333333333335</v>
      </c>
    </row>
    <row r="7" spans="1:13" x14ac:dyDescent="0.25">
      <c r="A7" s="55" t="s">
        <v>171</v>
      </c>
      <c r="B7" s="56">
        <f>'[1]Take-Up'!I6</f>
        <v>159.78200000000001</v>
      </c>
      <c r="C7" s="56">
        <f t="shared" si="0"/>
        <v>20.771659999999997</v>
      </c>
      <c r="D7" s="56">
        <f>'[1]Take-Up'!I5</f>
        <v>139.01034000000001</v>
      </c>
      <c r="E7" s="56">
        <f>'[1]Take-Up'!I9</f>
        <v>12.481077794557892</v>
      </c>
      <c r="F7" s="57">
        <f t="shared" si="1"/>
        <v>1.6225401132925246</v>
      </c>
      <c r="G7" s="56">
        <f>'[1]Take-Up'!I8</f>
        <v>10.858537681265368</v>
      </c>
      <c r="H7" s="32">
        <v>172</v>
      </c>
      <c r="I7" s="32">
        <v>13.4</v>
      </c>
      <c r="L7" s="58">
        <f>'[1]Subsidy Rate'!B9</f>
        <v>12.2</v>
      </c>
      <c r="M7" s="58">
        <f t="shared" si="2"/>
        <v>87</v>
      </c>
    </row>
    <row r="8" spans="1:13" x14ac:dyDescent="0.25">
      <c r="A8" s="55" t="s">
        <v>198</v>
      </c>
      <c r="B8" s="55">
        <f>SUM('[1]Take-Up'!L3:N3)</f>
        <v>1445</v>
      </c>
      <c r="C8" s="56">
        <f t="shared" si="0"/>
        <v>628.5</v>
      </c>
      <c r="D8" s="55">
        <f>SUM('[1]Take-Up'!L2:N2)</f>
        <v>816.5</v>
      </c>
      <c r="E8" s="57">
        <f>('[1]Take-Up'!L3+'[1]Take-Up'!M3+'[1]Take-Up'!N3)/'[1]Take-Up'!L7*100</f>
        <v>6.9006685768863418</v>
      </c>
      <c r="F8" s="57">
        <f t="shared" si="1"/>
        <v>3.0014326647564471</v>
      </c>
      <c r="G8" s="57">
        <f>('[1]Take-Up'!L2+'[1]Take-Up'!M2+'[1]Take-Up'!N2)/'[1]Take-Up'!L7*100</f>
        <v>3.8992359121298947</v>
      </c>
      <c r="H8" s="32" t="s">
        <v>199</v>
      </c>
      <c r="M8" s="58">
        <f t="shared" si="2"/>
        <v>56.505190311418687</v>
      </c>
    </row>
  </sheetData>
  <autoFilter ref="A1:M1" xr:uid="{9D5DE235-9B5B-46AF-85FC-F468F115E8C0}">
    <sortState xmlns:xlrd2="http://schemas.microsoft.com/office/spreadsheetml/2017/richdata2" ref="A2:M8">
      <sortCondition descending="1" ref="E1"/>
    </sortState>
  </autoFilter>
  <pageMargins left="0.7" right="0.7" top="0.75" bottom="0.75" header="0.3" footer="0.3"/>
  <pageSetup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44F98-A19B-4677-BBB4-17C800F33839}">
  <dimension ref="A1:C103"/>
  <sheetViews>
    <sheetView topLeftCell="D10" workbookViewId="0">
      <selection activeCell="D13" sqref="D13"/>
    </sheetView>
  </sheetViews>
  <sheetFormatPr defaultColWidth="20.7265625" defaultRowHeight="12.5" x14ac:dyDescent="0.25"/>
  <cols>
    <col min="1" max="16384" width="20.7265625" style="59"/>
  </cols>
  <sheetData>
    <row r="1" spans="1:3" x14ac:dyDescent="0.25">
      <c r="A1" s="59" t="s">
        <v>204</v>
      </c>
    </row>
    <row r="2" spans="1:3" x14ac:dyDescent="0.25">
      <c r="A2" s="59" t="s">
        <v>205</v>
      </c>
    </row>
    <row r="3" spans="1:3" x14ac:dyDescent="0.25">
      <c r="A3" s="59" t="s">
        <v>206</v>
      </c>
    </row>
    <row r="4" spans="1:3" x14ac:dyDescent="0.25">
      <c r="A4" s="59" t="s">
        <v>207</v>
      </c>
    </row>
    <row r="5" spans="1:3" x14ac:dyDescent="0.25">
      <c r="A5" s="59" t="s">
        <v>208</v>
      </c>
    </row>
    <row r="6" spans="1:3" x14ac:dyDescent="0.25">
      <c r="A6" s="59" t="s">
        <v>209</v>
      </c>
    </row>
    <row r="8" spans="1:3" x14ac:dyDescent="0.25">
      <c r="A8" s="59" t="s">
        <v>214</v>
      </c>
      <c r="B8" s="59" t="s">
        <v>215</v>
      </c>
    </row>
    <row r="10" spans="1:3" x14ac:dyDescent="0.25">
      <c r="A10" s="59" t="s">
        <v>212</v>
      </c>
    </row>
    <row r="11" spans="1:3" x14ac:dyDescent="0.25">
      <c r="A11" s="59" t="s">
        <v>213</v>
      </c>
      <c r="B11" s="59" t="s">
        <v>214</v>
      </c>
    </row>
    <row r="12" spans="1:3" x14ac:dyDescent="0.25">
      <c r="A12" s="60">
        <v>36526</v>
      </c>
      <c r="B12" s="61">
        <v>2.08</v>
      </c>
      <c r="C12" s="59">
        <f>YEAR(A12)</f>
        <v>2000</v>
      </c>
    </row>
    <row r="13" spans="1:3" x14ac:dyDescent="0.25">
      <c r="A13" s="60">
        <v>36617</v>
      </c>
      <c r="B13" s="61">
        <v>2.14</v>
      </c>
      <c r="C13" s="59">
        <f t="shared" ref="C13:C76" si="0">YEAR(A13)</f>
        <v>2000</v>
      </c>
    </row>
    <row r="14" spans="1:3" x14ac:dyDescent="0.25">
      <c r="A14" s="60">
        <v>36708</v>
      </c>
      <c r="B14" s="61">
        <v>2.2000000000000002</v>
      </c>
      <c r="C14" s="59">
        <f t="shared" si="0"/>
        <v>2000</v>
      </c>
    </row>
    <row r="15" spans="1:3" x14ac:dyDescent="0.25">
      <c r="A15" s="60">
        <v>36800</v>
      </c>
      <c r="B15" s="61">
        <v>2.34</v>
      </c>
      <c r="C15" s="59">
        <f t="shared" si="0"/>
        <v>2000</v>
      </c>
    </row>
    <row r="16" spans="1:3" x14ac:dyDescent="0.25">
      <c r="A16" s="60">
        <v>36892</v>
      </c>
      <c r="B16" s="61">
        <v>2.42</v>
      </c>
      <c r="C16" s="59">
        <f t="shared" si="0"/>
        <v>2001</v>
      </c>
    </row>
    <row r="17" spans="1:3" x14ac:dyDescent="0.25">
      <c r="A17" s="60">
        <v>36982</v>
      </c>
      <c r="B17" s="61">
        <v>2.5499999999999998</v>
      </c>
      <c r="C17" s="59">
        <f t="shared" si="0"/>
        <v>2001</v>
      </c>
    </row>
    <row r="18" spans="1:3" x14ac:dyDescent="0.25">
      <c r="A18" s="60">
        <v>37073</v>
      </c>
      <c r="B18" s="61">
        <v>2.72</v>
      </c>
      <c r="C18" s="59">
        <f t="shared" si="0"/>
        <v>2001</v>
      </c>
    </row>
    <row r="19" spans="1:3" x14ac:dyDescent="0.25">
      <c r="A19" s="60">
        <v>37165</v>
      </c>
      <c r="B19" s="61">
        <v>2.74</v>
      </c>
      <c r="C19" s="59">
        <f t="shared" si="0"/>
        <v>2001</v>
      </c>
    </row>
    <row r="20" spans="1:3" x14ac:dyDescent="0.25">
      <c r="A20" s="60">
        <v>37257</v>
      </c>
      <c r="B20" s="61">
        <v>2.75</v>
      </c>
      <c r="C20" s="59">
        <f t="shared" si="0"/>
        <v>2002</v>
      </c>
    </row>
    <row r="21" spans="1:3" x14ac:dyDescent="0.25">
      <c r="A21" s="60">
        <v>37347</v>
      </c>
      <c r="B21" s="61">
        <v>2.75</v>
      </c>
      <c r="C21" s="59">
        <f t="shared" si="0"/>
        <v>2002</v>
      </c>
    </row>
    <row r="22" spans="1:3" x14ac:dyDescent="0.25">
      <c r="A22" s="60">
        <v>37438</v>
      </c>
      <c r="B22" s="61">
        <v>2.69</v>
      </c>
      <c r="C22" s="59">
        <f t="shared" si="0"/>
        <v>2002</v>
      </c>
    </row>
    <row r="23" spans="1:3" x14ac:dyDescent="0.25">
      <c r="A23" s="60">
        <v>37530</v>
      </c>
      <c r="B23" s="61">
        <v>2.57</v>
      </c>
      <c r="C23" s="59">
        <f t="shared" si="0"/>
        <v>2002</v>
      </c>
    </row>
    <row r="24" spans="1:3" x14ac:dyDescent="0.25">
      <c r="A24" s="60">
        <v>37622</v>
      </c>
      <c r="B24" s="61">
        <v>2.54</v>
      </c>
      <c r="C24" s="59">
        <f t="shared" si="0"/>
        <v>2003</v>
      </c>
    </row>
    <row r="25" spans="1:3" x14ac:dyDescent="0.25">
      <c r="A25" s="60">
        <v>37712</v>
      </c>
      <c r="B25" s="61">
        <v>2.42</v>
      </c>
      <c r="C25" s="59">
        <f t="shared" si="0"/>
        <v>2003</v>
      </c>
    </row>
    <row r="26" spans="1:3" x14ac:dyDescent="0.25">
      <c r="A26" s="60">
        <v>37803</v>
      </c>
      <c r="B26" s="61">
        <v>2.2200000000000002</v>
      </c>
      <c r="C26" s="59">
        <f t="shared" si="0"/>
        <v>2003</v>
      </c>
    </row>
    <row r="27" spans="1:3" x14ac:dyDescent="0.25">
      <c r="A27" s="60">
        <v>37895</v>
      </c>
      <c r="B27" s="61">
        <v>2.15</v>
      </c>
      <c r="C27" s="59">
        <f t="shared" si="0"/>
        <v>2003</v>
      </c>
    </row>
    <row r="28" spans="1:3" x14ac:dyDescent="0.25">
      <c r="A28" s="60">
        <v>37987</v>
      </c>
      <c r="B28" s="61">
        <v>1.96</v>
      </c>
      <c r="C28" s="59">
        <f t="shared" si="0"/>
        <v>2004</v>
      </c>
    </row>
    <row r="29" spans="1:3" x14ac:dyDescent="0.25">
      <c r="A29" s="60">
        <v>38078</v>
      </c>
      <c r="B29" s="61">
        <v>1.86</v>
      </c>
      <c r="C29" s="59">
        <f t="shared" si="0"/>
        <v>2004</v>
      </c>
    </row>
    <row r="30" spans="1:3" x14ac:dyDescent="0.25">
      <c r="A30" s="60">
        <v>38169</v>
      </c>
      <c r="B30" s="61">
        <v>1.74</v>
      </c>
      <c r="C30" s="59">
        <f t="shared" si="0"/>
        <v>2004</v>
      </c>
    </row>
    <row r="31" spans="1:3" x14ac:dyDescent="0.25">
      <c r="A31" s="60">
        <v>38261</v>
      </c>
      <c r="B31" s="61">
        <v>1.64</v>
      </c>
      <c r="C31" s="59">
        <f t="shared" si="0"/>
        <v>2004</v>
      </c>
    </row>
    <row r="32" spans="1:3" x14ac:dyDescent="0.25">
      <c r="A32" s="60">
        <v>38353</v>
      </c>
      <c r="B32" s="61">
        <v>1.6</v>
      </c>
      <c r="C32" s="59">
        <f t="shared" si="0"/>
        <v>2005</v>
      </c>
    </row>
    <row r="33" spans="1:3" x14ac:dyDescent="0.25">
      <c r="A33" s="60">
        <v>38443</v>
      </c>
      <c r="B33" s="61">
        <v>1.57</v>
      </c>
      <c r="C33" s="59">
        <f t="shared" si="0"/>
        <v>2005</v>
      </c>
    </row>
    <row r="34" spans="1:3" x14ac:dyDescent="0.25">
      <c r="A34" s="60">
        <v>38534</v>
      </c>
      <c r="B34" s="61">
        <v>1.56</v>
      </c>
      <c r="C34" s="59">
        <f t="shared" si="0"/>
        <v>2005</v>
      </c>
    </row>
    <row r="35" spans="1:3" x14ac:dyDescent="0.25">
      <c r="A35" s="60">
        <v>38626</v>
      </c>
      <c r="B35" s="61">
        <v>1.54</v>
      </c>
      <c r="C35" s="59">
        <f t="shared" si="0"/>
        <v>2005</v>
      </c>
    </row>
    <row r="36" spans="1:3" x14ac:dyDescent="0.25">
      <c r="A36" s="60">
        <v>38718</v>
      </c>
      <c r="B36" s="61">
        <v>1.51</v>
      </c>
      <c r="C36" s="59">
        <f t="shared" si="0"/>
        <v>2006</v>
      </c>
    </row>
    <row r="37" spans="1:3" x14ac:dyDescent="0.25">
      <c r="A37" s="60">
        <v>38808</v>
      </c>
      <c r="B37" s="61">
        <v>1.51</v>
      </c>
      <c r="C37" s="59">
        <f t="shared" si="0"/>
        <v>2006</v>
      </c>
    </row>
    <row r="38" spans="1:3" x14ac:dyDescent="0.25">
      <c r="A38" s="60">
        <v>38899</v>
      </c>
      <c r="B38" s="61">
        <v>1.58</v>
      </c>
      <c r="C38" s="59">
        <f t="shared" si="0"/>
        <v>2006</v>
      </c>
    </row>
    <row r="39" spans="1:3" x14ac:dyDescent="0.25">
      <c r="A39" s="60">
        <v>38991</v>
      </c>
      <c r="B39" s="61">
        <v>1.69</v>
      </c>
      <c r="C39" s="59">
        <f t="shared" si="0"/>
        <v>2006</v>
      </c>
    </row>
    <row r="40" spans="1:3" x14ac:dyDescent="0.25">
      <c r="A40" s="60">
        <v>39083</v>
      </c>
      <c r="B40" s="61">
        <v>1.74</v>
      </c>
      <c r="C40" s="59">
        <f t="shared" si="0"/>
        <v>2007</v>
      </c>
    </row>
    <row r="41" spans="1:3" x14ac:dyDescent="0.25">
      <c r="A41" s="60">
        <v>39173</v>
      </c>
      <c r="B41" s="61">
        <v>1.87</v>
      </c>
      <c r="C41" s="59">
        <f t="shared" si="0"/>
        <v>2007</v>
      </c>
    </row>
    <row r="42" spans="1:3" x14ac:dyDescent="0.25">
      <c r="A42" s="60">
        <v>39264</v>
      </c>
      <c r="B42" s="61">
        <v>2.14</v>
      </c>
      <c r="C42" s="59">
        <f t="shared" si="0"/>
        <v>2007</v>
      </c>
    </row>
    <row r="43" spans="1:3" x14ac:dyDescent="0.25">
      <c r="A43" s="60">
        <v>39356</v>
      </c>
      <c r="B43" s="61">
        <v>2.4700000000000002</v>
      </c>
      <c r="C43" s="59">
        <f t="shared" si="0"/>
        <v>2007</v>
      </c>
    </row>
    <row r="44" spans="1:3" x14ac:dyDescent="0.25">
      <c r="A44" s="60">
        <v>39448</v>
      </c>
      <c r="B44" s="61">
        <v>2.86</v>
      </c>
      <c r="C44" s="59">
        <f t="shared" si="0"/>
        <v>2008</v>
      </c>
    </row>
    <row r="45" spans="1:3" x14ac:dyDescent="0.25">
      <c r="A45" s="60">
        <v>39539</v>
      </c>
      <c r="B45" s="61">
        <v>3.32</v>
      </c>
      <c r="C45" s="59">
        <f t="shared" si="0"/>
        <v>2008</v>
      </c>
    </row>
    <row r="46" spans="1:3" x14ac:dyDescent="0.25">
      <c r="A46" s="60">
        <v>39630</v>
      </c>
      <c r="B46" s="61">
        <v>3.72</v>
      </c>
      <c r="C46" s="59">
        <f t="shared" si="0"/>
        <v>2008</v>
      </c>
    </row>
    <row r="47" spans="1:3" x14ac:dyDescent="0.25">
      <c r="A47" s="60">
        <v>39722</v>
      </c>
      <c r="B47" s="61">
        <v>4.75</v>
      </c>
      <c r="C47" s="59">
        <f t="shared" si="0"/>
        <v>2008</v>
      </c>
    </row>
    <row r="48" spans="1:3" x14ac:dyDescent="0.25">
      <c r="A48" s="60">
        <v>39814</v>
      </c>
      <c r="B48" s="61">
        <v>5.64</v>
      </c>
      <c r="C48" s="59">
        <f t="shared" si="0"/>
        <v>2009</v>
      </c>
    </row>
    <row r="49" spans="1:3" x14ac:dyDescent="0.25">
      <c r="A49" s="60">
        <v>39904</v>
      </c>
      <c r="B49" s="61">
        <v>6.37</v>
      </c>
      <c r="C49" s="59">
        <f t="shared" si="0"/>
        <v>2009</v>
      </c>
    </row>
    <row r="50" spans="1:3" x14ac:dyDescent="0.25">
      <c r="A50" s="60">
        <v>39995</v>
      </c>
      <c r="B50" s="61">
        <v>6.94</v>
      </c>
      <c r="C50" s="59">
        <f t="shared" si="0"/>
        <v>2009</v>
      </c>
    </row>
    <row r="51" spans="1:3" x14ac:dyDescent="0.25">
      <c r="A51" s="60">
        <v>40087</v>
      </c>
      <c r="B51" s="61">
        <v>7.3</v>
      </c>
      <c r="C51" s="59">
        <f t="shared" si="0"/>
        <v>2009</v>
      </c>
    </row>
    <row r="52" spans="1:3" x14ac:dyDescent="0.25">
      <c r="A52" s="60">
        <v>40179</v>
      </c>
      <c r="B52" s="61">
        <v>7.4</v>
      </c>
      <c r="C52" s="59">
        <f t="shared" si="0"/>
        <v>2010</v>
      </c>
    </row>
    <row r="53" spans="1:3" x14ac:dyDescent="0.25">
      <c r="A53" s="60">
        <v>40269</v>
      </c>
      <c r="B53" s="61">
        <v>7.21</v>
      </c>
      <c r="C53" s="59">
        <f t="shared" si="0"/>
        <v>2010</v>
      </c>
    </row>
    <row r="54" spans="1:3" x14ac:dyDescent="0.25">
      <c r="A54" s="60">
        <v>40360</v>
      </c>
      <c r="B54" s="61">
        <v>6.89</v>
      </c>
      <c r="C54" s="59">
        <f t="shared" si="0"/>
        <v>2010</v>
      </c>
    </row>
    <row r="55" spans="1:3" x14ac:dyDescent="0.25">
      <c r="A55" s="60">
        <v>40452</v>
      </c>
      <c r="B55" s="61">
        <v>6.38</v>
      </c>
      <c r="C55" s="59">
        <f t="shared" si="0"/>
        <v>2010</v>
      </c>
    </row>
    <row r="56" spans="1:3" x14ac:dyDescent="0.25">
      <c r="A56" s="60">
        <v>40544</v>
      </c>
      <c r="B56" s="61">
        <v>6.2</v>
      </c>
      <c r="C56" s="59">
        <f t="shared" si="0"/>
        <v>2011</v>
      </c>
    </row>
    <row r="57" spans="1:3" x14ac:dyDescent="0.25">
      <c r="A57" s="60">
        <v>40634</v>
      </c>
      <c r="B57" s="61">
        <v>5.96</v>
      </c>
      <c r="C57" s="59">
        <f t="shared" si="0"/>
        <v>2011</v>
      </c>
    </row>
    <row r="58" spans="1:3" x14ac:dyDescent="0.25">
      <c r="A58" s="60">
        <v>40725</v>
      </c>
      <c r="B58" s="61">
        <v>5.7</v>
      </c>
      <c r="C58" s="59">
        <f t="shared" si="0"/>
        <v>2011</v>
      </c>
    </row>
    <row r="59" spans="1:3" x14ac:dyDescent="0.25">
      <c r="A59" s="60">
        <v>40817</v>
      </c>
      <c r="B59" s="61">
        <v>5.46</v>
      </c>
      <c r="C59" s="59">
        <f t="shared" si="0"/>
        <v>2011</v>
      </c>
    </row>
    <row r="60" spans="1:3" x14ac:dyDescent="0.25">
      <c r="A60" s="60">
        <v>40909</v>
      </c>
      <c r="B60" s="61">
        <v>5.27</v>
      </c>
      <c r="C60" s="59">
        <f t="shared" si="0"/>
        <v>2012</v>
      </c>
    </row>
    <row r="61" spans="1:3" x14ac:dyDescent="0.25">
      <c r="A61" s="60">
        <v>41000</v>
      </c>
      <c r="B61" s="61">
        <v>5.13</v>
      </c>
      <c r="C61" s="59">
        <f t="shared" si="0"/>
        <v>2012</v>
      </c>
    </row>
    <row r="62" spans="1:3" x14ac:dyDescent="0.25">
      <c r="A62" s="60">
        <v>41091</v>
      </c>
      <c r="B62" s="61">
        <v>5.04</v>
      </c>
      <c r="C62" s="59">
        <f t="shared" si="0"/>
        <v>2012</v>
      </c>
    </row>
    <row r="63" spans="1:3" x14ac:dyDescent="0.25">
      <c r="A63" s="60">
        <v>41183</v>
      </c>
      <c r="B63" s="61">
        <v>4.6500000000000004</v>
      </c>
      <c r="C63" s="59">
        <f t="shared" si="0"/>
        <v>2012</v>
      </c>
    </row>
    <row r="64" spans="1:3" x14ac:dyDescent="0.25">
      <c r="A64" s="60">
        <v>41275</v>
      </c>
      <c r="B64" s="61">
        <v>4.41</v>
      </c>
      <c r="C64" s="59">
        <f t="shared" si="0"/>
        <v>2013</v>
      </c>
    </row>
    <row r="65" spans="1:3" x14ac:dyDescent="0.25">
      <c r="A65" s="60">
        <v>41365</v>
      </c>
      <c r="B65" s="61">
        <v>4.1399999999999997</v>
      </c>
      <c r="C65" s="59">
        <f t="shared" si="0"/>
        <v>2013</v>
      </c>
    </row>
    <row r="66" spans="1:3" x14ac:dyDescent="0.25">
      <c r="A66" s="60">
        <v>41456</v>
      </c>
      <c r="B66" s="61">
        <v>3.77</v>
      </c>
      <c r="C66" s="59">
        <f t="shared" si="0"/>
        <v>2013</v>
      </c>
    </row>
    <row r="67" spans="1:3" x14ac:dyDescent="0.25">
      <c r="A67" s="60">
        <v>41548</v>
      </c>
      <c r="B67" s="61">
        <v>3.52</v>
      </c>
      <c r="C67" s="59">
        <f t="shared" si="0"/>
        <v>2013</v>
      </c>
    </row>
    <row r="68" spans="1:3" x14ac:dyDescent="0.25">
      <c r="A68" s="60">
        <v>41640</v>
      </c>
      <c r="B68" s="61">
        <v>3.31</v>
      </c>
      <c r="C68" s="59">
        <f t="shared" si="0"/>
        <v>2014</v>
      </c>
    </row>
    <row r="69" spans="1:3" x14ac:dyDescent="0.25">
      <c r="A69" s="60">
        <v>41730</v>
      </c>
      <c r="B69" s="61">
        <v>3.08</v>
      </c>
      <c r="C69" s="59">
        <f t="shared" si="0"/>
        <v>2014</v>
      </c>
    </row>
    <row r="70" spans="1:3" x14ac:dyDescent="0.25">
      <c r="A70" s="60">
        <v>41821</v>
      </c>
      <c r="B70" s="61">
        <v>2.9</v>
      </c>
      <c r="C70" s="59">
        <f t="shared" si="0"/>
        <v>2014</v>
      </c>
    </row>
    <row r="71" spans="1:3" x14ac:dyDescent="0.25">
      <c r="A71" s="60">
        <v>41913</v>
      </c>
      <c r="B71" s="61">
        <v>2.7</v>
      </c>
      <c r="C71" s="59">
        <f t="shared" si="0"/>
        <v>2014</v>
      </c>
    </row>
    <row r="72" spans="1:3" x14ac:dyDescent="0.25">
      <c r="A72" s="60">
        <v>42005</v>
      </c>
      <c r="B72" s="61">
        <v>2.4900000000000002</v>
      </c>
      <c r="C72" s="59">
        <f t="shared" si="0"/>
        <v>2015</v>
      </c>
    </row>
    <row r="73" spans="1:3" x14ac:dyDescent="0.25">
      <c r="A73" s="60">
        <v>42095</v>
      </c>
      <c r="B73" s="61">
        <v>2.39</v>
      </c>
      <c r="C73" s="59">
        <f t="shared" si="0"/>
        <v>2015</v>
      </c>
    </row>
    <row r="74" spans="1:3" x14ac:dyDescent="0.25">
      <c r="A74" s="60">
        <v>42186</v>
      </c>
      <c r="B74" s="61">
        <v>2.2799999999999998</v>
      </c>
      <c r="C74" s="59">
        <f t="shared" si="0"/>
        <v>2015</v>
      </c>
    </row>
    <row r="75" spans="1:3" x14ac:dyDescent="0.25">
      <c r="A75" s="60">
        <v>42278</v>
      </c>
      <c r="B75" s="61">
        <v>2.19</v>
      </c>
      <c r="C75" s="59">
        <f t="shared" si="0"/>
        <v>2015</v>
      </c>
    </row>
    <row r="76" spans="1:3" x14ac:dyDescent="0.25">
      <c r="A76" s="60">
        <v>42370</v>
      </c>
      <c r="B76" s="61">
        <v>2.17</v>
      </c>
      <c r="C76" s="59">
        <f t="shared" si="0"/>
        <v>2016</v>
      </c>
    </row>
    <row r="77" spans="1:3" x14ac:dyDescent="0.25">
      <c r="A77" s="60">
        <v>42461</v>
      </c>
      <c r="B77" s="61">
        <v>2.14</v>
      </c>
      <c r="C77" s="59">
        <f t="shared" ref="C77:C103" si="1">YEAR(A77)</f>
        <v>2016</v>
      </c>
    </row>
    <row r="78" spans="1:3" x14ac:dyDescent="0.25">
      <c r="A78" s="60">
        <v>42552</v>
      </c>
      <c r="B78" s="61">
        <v>2.0699999999999998</v>
      </c>
      <c r="C78" s="59">
        <f t="shared" si="1"/>
        <v>2016</v>
      </c>
    </row>
    <row r="79" spans="1:3" x14ac:dyDescent="0.25">
      <c r="A79" s="60">
        <v>42644</v>
      </c>
      <c r="B79" s="61">
        <v>2.0299999999999998</v>
      </c>
      <c r="C79" s="59">
        <f t="shared" si="1"/>
        <v>2016</v>
      </c>
    </row>
    <row r="80" spans="1:3" x14ac:dyDescent="0.25">
      <c r="A80" s="60">
        <v>42736</v>
      </c>
      <c r="B80" s="61">
        <v>1.93</v>
      </c>
      <c r="C80" s="59">
        <f t="shared" si="1"/>
        <v>2017</v>
      </c>
    </row>
    <row r="81" spans="1:3" x14ac:dyDescent="0.25">
      <c r="A81" s="60">
        <v>42826</v>
      </c>
      <c r="B81" s="61">
        <v>1.85</v>
      </c>
      <c r="C81" s="59">
        <f t="shared" si="1"/>
        <v>2017</v>
      </c>
    </row>
    <row r="82" spans="1:3" x14ac:dyDescent="0.25">
      <c r="A82" s="60">
        <v>42917</v>
      </c>
      <c r="B82" s="61">
        <v>1.83</v>
      </c>
      <c r="C82" s="59">
        <f t="shared" si="1"/>
        <v>2017</v>
      </c>
    </row>
    <row r="83" spans="1:3" x14ac:dyDescent="0.25">
      <c r="A83" s="60">
        <v>43009</v>
      </c>
      <c r="B83" s="61">
        <v>1.79</v>
      </c>
      <c r="C83" s="59">
        <f t="shared" si="1"/>
        <v>2017</v>
      </c>
    </row>
    <row r="84" spans="1:3" x14ac:dyDescent="0.25">
      <c r="A84" s="60">
        <v>43101</v>
      </c>
      <c r="B84" s="61">
        <v>1.72</v>
      </c>
      <c r="C84" s="59">
        <f t="shared" si="1"/>
        <v>2018</v>
      </c>
    </row>
    <row r="85" spans="1:3" x14ac:dyDescent="0.25">
      <c r="A85" s="60">
        <v>43191</v>
      </c>
      <c r="B85" s="61">
        <v>1.65</v>
      </c>
      <c r="C85" s="59">
        <f t="shared" si="1"/>
        <v>2018</v>
      </c>
    </row>
    <row r="86" spans="1:3" x14ac:dyDescent="0.25">
      <c r="A86" s="60">
        <v>43282</v>
      </c>
      <c r="B86" s="61">
        <v>1.6</v>
      </c>
      <c r="C86" s="59">
        <f t="shared" si="1"/>
        <v>2018</v>
      </c>
    </row>
    <row r="87" spans="1:3" x14ac:dyDescent="0.25">
      <c r="A87" s="60">
        <v>43374</v>
      </c>
      <c r="B87" s="61">
        <v>1.52</v>
      </c>
      <c r="C87" s="59">
        <f t="shared" si="1"/>
        <v>2018</v>
      </c>
    </row>
    <row r="88" spans="1:3" x14ac:dyDescent="0.25">
      <c r="A88" s="60">
        <v>43466</v>
      </c>
      <c r="B88" s="61">
        <v>1.53</v>
      </c>
      <c r="C88" s="59">
        <f t="shared" si="1"/>
        <v>2019</v>
      </c>
    </row>
    <row r="89" spans="1:3" x14ac:dyDescent="0.25">
      <c r="A89" s="60">
        <v>43556</v>
      </c>
      <c r="B89" s="61">
        <v>1.5</v>
      </c>
      <c r="C89" s="59">
        <f t="shared" si="1"/>
        <v>2019</v>
      </c>
    </row>
    <row r="90" spans="1:3" x14ac:dyDescent="0.25">
      <c r="A90" s="60">
        <v>43647</v>
      </c>
      <c r="B90" s="61">
        <v>1.47</v>
      </c>
      <c r="C90" s="59">
        <f t="shared" si="1"/>
        <v>2019</v>
      </c>
    </row>
    <row r="91" spans="1:3" x14ac:dyDescent="0.25">
      <c r="A91" s="60">
        <v>43739</v>
      </c>
      <c r="B91" s="61">
        <v>1.42</v>
      </c>
      <c r="C91" s="59">
        <f t="shared" si="1"/>
        <v>2019</v>
      </c>
    </row>
    <row r="92" spans="1:3" x14ac:dyDescent="0.25">
      <c r="A92" s="60">
        <v>43831</v>
      </c>
      <c r="B92" s="61">
        <v>1.5</v>
      </c>
      <c r="C92" s="59">
        <f t="shared" si="1"/>
        <v>2020</v>
      </c>
    </row>
    <row r="93" spans="1:3" x14ac:dyDescent="0.25">
      <c r="A93" s="60">
        <v>43922</v>
      </c>
      <c r="B93" s="61">
        <v>1.55</v>
      </c>
      <c r="C93" s="59">
        <f t="shared" si="1"/>
        <v>2020</v>
      </c>
    </row>
    <row r="94" spans="1:3" x14ac:dyDescent="0.25">
      <c r="A94" s="60">
        <v>44013</v>
      </c>
      <c r="B94" s="61">
        <v>1.6</v>
      </c>
      <c r="C94" s="59">
        <f t="shared" si="1"/>
        <v>2020</v>
      </c>
    </row>
    <row r="95" spans="1:3" x14ac:dyDescent="0.25">
      <c r="A95" s="60">
        <v>44105</v>
      </c>
      <c r="B95" s="61">
        <v>1.58</v>
      </c>
      <c r="C95" s="59">
        <f t="shared" si="1"/>
        <v>2020</v>
      </c>
    </row>
    <row r="96" spans="1:3" x14ac:dyDescent="0.25">
      <c r="A96" s="60">
        <v>44197</v>
      </c>
      <c r="B96" s="61">
        <v>1.47</v>
      </c>
      <c r="C96" s="59">
        <f t="shared" si="1"/>
        <v>2021</v>
      </c>
    </row>
    <row r="97" spans="1:3" x14ac:dyDescent="0.25">
      <c r="A97" s="60">
        <v>44287</v>
      </c>
      <c r="B97" s="61">
        <v>1.37</v>
      </c>
      <c r="C97" s="59">
        <f t="shared" si="1"/>
        <v>2021</v>
      </c>
    </row>
    <row r="98" spans="1:3" x14ac:dyDescent="0.25">
      <c r="A98" s="60">
        <v>44378</v>
      </c>
      <c r="B98" s="61">
        <v>1.3</v>
      </c>
      <c r="C98" s="59">
        <f t="shared" si="1"/>
        <v>2021</v>
      </c>
    </row>
    <row r="99" spans="1:3" x14ac:dyDescent="0.25">
      <c r="A99" s="60">
        <v>44470</v>
      </c>
      <c r="B99" s="61">
        <v>1.26</v>
      </c>
      <c r="C99" s="59">
        <f t="shared" si="1"/>
        <v>2021</v>
      </c>
    </row>
    <row r="100" spans="1:3" x14ac:dyDescent="0.25">
      <c r="A100" s="60">
        <v>44562</v>
      </c>
      <c r="B100" s="61">
        <v>1.23</v>
      </c>
      <c r="C100" s="59">
        <f t="shared" si="1"/>
        <v>2022</v>
      </c>
    </row>
    <row r="101" spans="1:3" x14ac:dyDescent="0.25">
      <c r="A101" s="60">
        <v>44652</v>
      </c>
      <c r="B101" s="61">
        <v>1.22</v>
      </c>
      <c r="C101" s="59">
        <f t="shared" si="1"/>
        <v>2022</v>
      </c>
    </row>
    <row r="102" spans="1:3" x14ac:dyDescent="0.25">
      <c r="A102" s="60">
        <v>44743</v>
      </c>
      <c r="B102" s="61">
        <v>1.2</v>
      </c>
      <c r="C102" s="59">
        <f t="shared" si="1"/>
        <v>2022</v>
      </c>
    </row>
    <row r="103" spans="1:3" x14ac:dyDescent="0.25">
      <c r="A103" s="60">
        <v>44835</v>
      </c>
      <c r="B103" s="61">
        <v>1.19</v>
      </c>
      <c r="C103" s="59">
        <f t="shared" si="1"/>
        <v>2022</v>
      </c>
    </row>
  </sheetData>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12916-8B4F-4C29-BD46-A7DEB7FE151B}">
  <dimension ref="A1:C103"/>
  <sheetViews>
    <sheetView topLeftCell="A72" workbookViewId="0">
      <selection activeCell="G102" sqref="G102"/>
    </sheetView>
  </sheetViews>
  <sheetFormatPr defaultColWidth="20.7265625" defaultRowHeight="12.5" x14ac:dyDescent="0.25"/>
  <cols>
    <col min="1" max="16384" width="20.7265625" style="59"/>
  </cols>
  <sheetData>
    <row r="1" spans="1:3" x14ac:dyDescent="0.25">
      <c r="A1" s="59" t="s">
        <v>204</v>
      </c>
    </row>
    <row r="2" spans="1:3" x14ac:dyDescent="0.25">
      <c r="A2" s="59" t="s">
        <v>205</v>
      </c>
    </row>
    <row r="3" spans="1:3" x14ac:dyDescent="0.25">
      <c r="A3" s="59" t="s">
        <v>206</v>
      </c>
    </row>
    <row r="4" spans="1:3" x14ac:dyDescent="0.25">
      <c r="A4" s="59" t="s">
        <v>207</v>
      </c>
    </row>
    <row r="5" spans="1:3" x14ac:dyDescent="0.25">
      <c r="A5" s="59" t="s">
        <v>208</v>
      </c>
    </row>
    <row r="6" spans="1:3" x14ac:dyDescent="0.25">
      <c r="A6" s="59" t="s">
        <v>209</v>
      </c>
    </row>
    <row r="8" spans="1:3" x14ac:dyDescent="0.25">
      <c r="A8" s="59" t="s">
        <v>210</v>
      </c>
      <c r="B8" s="59" t="s">
        <v>211</v>
      </c>
    </row>
    <row r="10" spans="1:3" x14ac:dyDescent="0.25">
      <c r="A10" s="59" t="s">
        <v>212</v>
      </c>
    </row>
    <row r="11" spans="1:3" x14ac:dyDescent="0.25">
      <c r="A11" s="59" t="s">
        <v>213</v>
      </c>
      <c r="B11" s="59" t="s">
        <v>210</v>
      </c>
    </row>
    <row r="12" spans="1:3" x14ac:dyDescent="0.25">
      <c r="A12" s="60">
        <v>36526</v>
      </c>
      <c r="B12" s="61">
        <v>1.95</v>
      </c>
      <c r="C12" s="59">
        <f>YEAR(A12)</f>
        <v>2000</v>
      </c>
    </row>
    <row r="13" spans="1:3" x14ac:dyDescent="0.25">
      <c r="A13" s="60">
        <v>36617</v>
      </c>
      <c r="B13" s="61">
        <v>1.97</v>
      </c>
      <c r="C13" s="59">
        <f t="shared" ref="C13:C76" si="0">YEAR(A13)</f>
        <v>2000</v>
      </c>
    </row>
    <row r="14" spans="1:3" x14ac:dyDescent="0.25">
      <c r="A14" s="60">
        <v>36708</v>
      </c>
      <c r="B14" s="61">
        <v>2.09</v>
      </c>
      <c r="C14" s="59">
        <f t="shared" si="0"/>
        <v>2000</v>
      </c>
    </row>
    <row r="15" spans="1:3" x14ac:dyDescent="0.25">
      <c r="A15" s="60">
        <v>36800</v>
      </c>
      <c r="B15" s="61">
        <v>2.23</v>
      </c>
      <c r="C15" s="59">
        <f t="shared" si="0"/>
        <v>2000</v>
      </c>
    </row>
    <row r="16" spans="1:3" x14ac:dyDescent="0.25">
      <c r="A16" s="60">
        <v>36892</v>
      </c>
      <c r="B16" s="61">
        <v>2.34</v>
      </c>
      <c r="C16" s="59">
        <f t="shared" si="0"/>
        <v>2001</v>
      </c>
    </row>
    <row r="17" spans="1:3" x14ac:dyDescent="0.25">
      <c r="A17" s="60">
        <v>36982</v>
      </c>
      <c r="B17" s="61">
        <v>2.41</v>
      </c>
      <c r="C17" s="59">
        <f t="shared" si="0"/>
        <v>2001</v>
      </c>
    </row>
    <row r="18" spans="1:3" x14ac:dyDescent="0.25">
      <c r="A18" s="60">
        <v>37073</v>
      </c>
      <c r="B18" s="61">
        <v>2.19</v>
      </c>
      <c r="C18" s="59">
        <f t="shared" si="0"/>
        <v>2001</v>
      </c>
    </row>
    <row r="19" spans="1:3" x14ac:dyDescent="0.25">
      <c r="A19" s="60">
        <v>37165</v>
      </c>
      <c r="B19" s="61">
        <v>2.2599999999999998</v>
      </c>
      <c r="C19" s="59">
        <f t="shared" si="0"/>
        <v>2001</v>
      </c>
    </row>
    <row r="20" spans="1:3" x14ac:dyDescent="0.25">
      <c r="A20" s="60">
        <v>37257</v>
      </c>
      <c r="B20" s="61">
        <v>2.2400000000000002</v>
      </c>
      <c r="C20" s="59">
        <f t="shared" si="0"/>
        <v>2002</v>
      </c>
    </row>
    <row r="21" spans="1:3" x14ac:dyDescent="0.25">
      <c r="A21" s="60">
        <v>37347</v>
      </c>
      <c r="B21" s="61">
        <v>2.16</v>
      </c>
      <c r="C21" s="59">
        <f t="shared" si="0"/>
        <v>2002</v>
      </c>
    </row>
    <row r="22" spans="1:3" x14ac:dyDescent="0.25">
      <c r="A22" s="60">
        <v>37438</v>
      </c>
      <c r="B22" s="61">
        <v>2.1</v>
      </c>
      <c r="C22" s="59">
        <f t="shared" si="0"/>
        <v>2002</v>
      </c>
    </row>
    <row r="23" spans="1:3" x14ac:dyDescent="0.25">
      <c r="A23" s="60">
        <v>37530</v>
      </c>
      <c r="B23" s="61">
        <v>2</v>
      </c>
      <c r="C23" s="59">
        <f t="shared" si="0"/>
        <v>2002</v>
      </c>
    </row>
    <row r="24" spans="1:3" x14ac:dyDescent="0.25">
      <c r="A24" s="60">
        <v>37622</v>
      </c>
      <c r="B24" s="61">
        <v>1.97</v>
      </c>
      <c r="C24" s="59">
        <f t="shared" si="0"/>
        <v>2003</v>
      </c>
    </row>
    <row r="25" spans="1:3" x14ac:dyDescent="0.25">
      <c r="A25" s="60">
        <v>37712</v>
      </c>
      <c r="B25" s="61">
        <v>1.83</v>
      </c>
      <c r="C25" s="59">
        <f t="shared" si="0"/>
        <v>2003</v>
      </c>
    </row>
    <row r="26" spans="1:3" x14ac:dyDescent="0.25">
      <c r="A26" s="60">
        <v>37803</v>
      </c>
      <c r="B26" s="61">
        <v>1.73</v>
      </c>
      <c r="C26" s="59">
        <f t="shared" si="0"/>
        <v>2003</v>
      </c>
    </row>
    <row r="27" spans="1:3" x14ac:dyDescent="0.25">
      <c r="A27" s="60">
        <v>37895</v>
      </c>
      <c r="B27" s="61">
        <v>1.77</v>
      </c>
      <c r="C27" s="59">
        <f t="shared" si="0"/>
        <v>2003</v>
      </c>
    </row>
    <row r="28" spans="1:3" x14ac:dyDescent="0.25">
      <c r="A28" s="60">
        <v>37987</v>
      </c>
      <c r="B28" s="61">
        <v>1.65</v>
      </c>
      <c r="C28" s="59">
        <f t="shared" si="0"/>
        <v>2004</v>
      </c>
    </row>
    <row r="29" spans="1:3" x14ac:dyDescent="0.25">
      <c r="A29" s="60">
        <v>38078</v>
      </c>
      <c r="B29" s="61">
        <v>1.6</v>
      </c>
      <c r="C29" s="59">
        <f t="shared" si="0"/>
        <v>2004</v>
      </c>
    </row>
    <row r="30" spans="1:3" x14ac:dyDescent="0.25">
      <c r="A30" s="60">
        <v>38169</v>
      </c>
      <c r="B30" s="61">
        <v>1.56</v>
      </c>
      <c r="C30" s="59">
        <f t="shared" si="0"/>
        <v>2004</v>
      </c>
    </row>
    <row r="31" spans="1:3" x14ac:dyDescent="0.25">
      <c r="A31" s="60">
        <v>38261</v>
      </c>
      <c r="B31" s="61">
        <v>1.41</v>
      </c>
      <c r="C31" s="59">
        <f t="shared" si="0"/>
        <v>2004</v>
      </c>
    </row>
    <row r="32" spans="1:3" x14ac:dyDescent="0.25">
      <c r="A32" s="60">
        <v>38353</v>
      </c>
      <c r="B32" s="61">
        <v>1.42</v>
      </c>
      <c r="C32" s="59">
        <f t="shared" si="0"/>
        <v>2005</v>
      </c>
    </row>
    <row r="33" spans="1:3" x14ac:dyDescent="0.25">
      <c r="A33" s="60">
        <v>38443</v>
      </c>
      <c r="B33" s="61">
        <v>1.55</v>
      </c>
      <c r="C33" s="59">
        <f t="shared" si="0"/>
        <v>2005</v>
      </c>
    </row>
    <row r="34" spans="1:3" x14ac:dyDescent="0.25">
      <c r="A34" s="60">
        <v>38534</v>
      </c>
      <c r="B34" s="61">
        <v>1.59</v>
      </c>
      <c r="C34" s="59">
        <f t="shared" si="0"/>
        <v>2005</v>
      </c>
    </row>
    <row r="35" spans="1:3" x14ac:dyDescent="0.25">
      <c r="A35" s="60">
        <v>38626</v>
      </c>
      <c r="B35" s="61">
        <v>1.64</v>
      </c>
      <c r="C35" s="59">
        <f t="shared" si="0"/>
        <v>2005</v>
      </c>
    </row>
    <row r="36" spans="1:3" x14ac:dyDescent="0.25">
      <c r="A36" s="60">
        <v>38718</v>
      </c>
      <c r="B36" s="61">
        <v>1.61</v>
      </c>
      <c r="C36" s="59">
        <f t="shared" si="0"/>
        <v>2006</v>
      </c>
    </row>
    <row r="37" spans="1:3" x14ac:dyDescent="0.25">
      <c r="A37" s="60">
        <v>38808</v>
      </c>
      <c r="B37" s="61">
        <v>1.62</v>
      </c>
      <c r="C37" s="59">
        <f t="shared" si="0"/>
        <v>2006</v>
      </c>
    </row>
    <row r="38" spans="1:3" x14ac:dyDescent="0.25">
      <c r="A38" s="60">
        <v>38899</v>
      </c>
      <c r="B38" s="61">
        <v>1.74</v>
      </c>
      <c r="C38" s="59">
        <f t="shared" si="0"/>
        <v>2006</v>
      </c>
    </row>
    <row r="39" spans="1:3" x14ac:dyDescent="0.25">
      <c r="A39" s="60">
        <v>38991</v>
      </c>
      <c r="B39" s="61">
        <v>1.92</v>
      </c>
      <c r="C39" s="59">
        <f t="shared" si="0"/>
        <v>2006</v>
      </c>
    </row>
    <row r="40" spans="1:3" x14ac:dyDescent="0.25">
      <c r="A40" s="60">
        <v>39083</v>
      </c>
      <c r="B40" s="61">
        <v>2.08</v>
      </c>
      <c r="C40" s="59">
        <f t="shared" si="0"/>
        <v>2007</v>
      </c>
    </row>
    <row r="41" spans="1:3" x14ac:dyDescent="0.25">
      <c r="A41" s="60">
        <v>39173</v>
      </c>
      <c r="B41" s="61">
        <v>2.29</v>
      </c>
      <c r="C41" s="59">
        <f t="shared" si="0"/>
        <v>2007</v>
      </c>
    </row>
    <row r="42" spans="1:3" x14ac:dyDescent="0.25">
      <c r="A42" s="60">
        <v>39264</v>
      </c>
      <c r="B42" s="61">
        <v>2.71</v>
      </c>
      <c r="C42" s="59">
        <f t="shared" si="0"/>
        <v>2007</v>
      </c>
    </row>
    <row r="43" spans="1:3" x14ac:dyDescent="0.25">
      <c r="A43" s="60">
        <v>39356</v>
      </c>
      <c r="B43" s="61">
        <v>3.1</v>
      </c>
      <c r="C43" s="59">
        <f t="shared" si="0"/>
        <v>2007</v>
      </c>
    </row>
    <row r="44" spans="1:3" x14ac:dyDescent="0.25">
      <c r="A44" s="60">
        <v>39448</v>
      </c>
      <c r="B44" s="61">
        <v>3.68</v>
      </c>
      <c r="C44" s="59">
        <f t="shared" si="0"/>
        <v>2008</v>
      </c>
    </row>
    <row r="45" spans="1:3" x14ac:dyDescent="0.25">
      <c r="A45" s="60">
        <v>39539</v>
      </c>
      <c r="B45" s="61">
        <v>4.3600000000000003</v>
      </c>
      <c r="C45" s="59">
        <f t="shared" si="0"/>
        <v>2008</v>
      </c>
    </row>
    <row r="46" spans="1:3" x14ac:dyDescent="0.25">
      <c r="A46" s="60">
        <v>39630</v>
      </c>
      <c r="B46" s="61">
        <v>5.28</v>
      </c>
      <c r="C46" s="59">
        <f t="shared" si="0"/>
        <v>2008</v>
      </c>
    </row>
    <row r="47" spans="1:3" x14ac:dyDescent="0.25">
      <c r="A47" s="60">
        <v>39722</v>
      </c>
      <c r="B47" s="61">
        <v>6.58</v>
      </c>
      <c r="C47" s="59">
        <f t="shared" si="0"/>
        <v>2008</v>
      </c>
    </row>
    <row r="48" spans="1:3" x14ac:dyDescent="0.25">
      <c r="A48" s="60">
        <v>39814</v>
      </c>
      <c r="B48" s="61">
        <v>8.01</v>
      </c>
      <c r="C48" s="59">
        <f t="shared" si="0"/>
        <v>2009</v>
      </c>
    </row>
    <row r="49" spans="1:3" x14ac:dyDescent="0.25">
      <c r="A49" s="60">
        <v>39904</v>
      </c>
      <c r="B49" s="61">
        <v>8.58</v>
      </c>
      <c r="C49" s="59">
        <f t="shared" si="0"/>
        <v>2009</v>
      </c>
    </row>
    <row r="50" spans="1:3" x14ac:dyDescent="0.25">
      <c r="A50" s="60">
        <v>39995</v>
      </c>
      <c r="B50" s="61">
        <v>9.4700000000000006</v>
      </c>
      <c r="C50" s="59">
        <f t="shared" si="0"/>
        <v>2009</v>
      </c>
    </row>
    <row r="51" spans="1:3" x14ac:dyDescent="0.25">
      <c r="A51" s="60">
        <v>40087</v>
      </c>
      <c r="B51" s="61">
        <v>10.39</v>
      </c>
      <c r="C51" s="59">
        <f t="shared" si="0"/>
        <v>2009</v>
      </c>
    </row>
    <row r="52" spans="1:3" x14ac:dyDescent="0.25">
      <c r="A52" s="60">
        <v>40179</v>
      </c>
      <c r="B52" s="61">
        <v>11.5</v>
      </c>
      <c r="C52" s="59">
        <f t="shared" si="0"/>
        <v>2010</v>
      </c>
    </row>
    <row r="53" spans="1:3" x14ac:dyDescent="0.25">
      <c r="A53" s="60">
        <v>40269</v>
      </c>
      <c r="B53" s="61">
        <v>11.08</v>
      </c>
      <c r="C53" s="59">
        <f t="shared" si="0"/>
        <v>2010</v>
      </c>
    </row>
    <row r="54" spans="1:3" x14ac:dyDescent="0.25">
      <c r="A54" s="60">
        <v>40360</v>
      </c>
      <c r="B54" s="61">
        <v>10.64</v>
      </c>
      <c r="C54" s="59">
        <f t="shared" si="0"/>
        <v>2010</v>
      </c>
    </row>
    <row r="55" spans="1:3" x14ac:dyDescent="0.25">
      <c r="A55" s="60">
        <v>40452</v>
      </c>
      <c r="B55" s="61">
        <v>10.32</v>
      </c>
      <c r="C55" s="59">
        <f t="shared" si="0"/>
        <v>2010</v>
      </c>
    </row>
    <row r="56" spans="1:3" x14ac:dyDescent="0.25">
      <c r="A56" s="60">
        <v>40544</v>
      </c>
      <c r="B56" s="61">
        <v>10.37</v>
      </c>
      <c r="C56" s="59">
        <f t="shared" si="0"/>
        <v>2011</v>
      </c>
    </row>
    <row r="57" spans="1:3" x14ac:dyDescent="0.25">
      <c r="A57" s="60">
        <v>40634</v>
      </c>
      <c r="B57" s="61">
        <v>10.55</v>
      </c>
      <c r="C57" s="59">
        <f t="shared" si="0"/>
        <v>2011</v>
      </c>
    </row>
    <row r="58" spans="1:3" x14ac:dyDescent="0.25">
      <c r="A58" s="60">
        <v>40725</v>
      </c>
      <c r="B58" s="61">
        <v>10.5</v>
      </c>
      <c r="C58" s="59">
        <f t="shared" si="0"/>
        <v>2011</v>
      </c>
    </row>
    <row r="59" spans="1:3" x14ac:dyDescent="0.25">
      <c r="A59" s="60">
        <v>40817</v>
      </c>
      <c r="B59" s="61">
        <v>10.25</v>
      </c>
      <c r="C59" s="59">
        <f t="shared" si="0"/>
        <v>2011</v>
      </c>
    </row>
    <row r="60" spans="1:3" x14ac:dyDescent="0.25">
      <c r="A60" s="60">
        <v>40909</v>
      </c>
      <c r="B60" s="61">
        <v>10.33</v>
      </c>
      <c r="C60" s="59">
        <f t="shared" si="0"/>
        <v>2012</v>
      </c>
    </row>
    <row r="61" spans="1:3" x14ac:dyDescent="0.25">
      <c r="A61" s="60">
        <v>41000</v>
      </c>
      <c r="B61" s="61">
        <v>10.45</v>
      </c>
      <c r="C61" s="59">
        <f t="shared" si="0"/>
        <v>2012</v>
      </c>
    </row>
    <row r="62" spans="1:3" x14ac:dyDescent="0.25">
      <c r="A62" s="60">
        <v>41091</v>
      </c>
      <c r="B62" s="61">
        <v>10.48</v>
      </c>
      <c r="C62" s="59">
        <f t="shared" si="0"/>
        <v>2012</v>
      </c>
    </row>
    <row r="63" spans="1:3" x14ac:dyDescent="0.25">
      <c r="A63" s="60">
        <v>41183</v>
      </c>
      <c r="B63" s="61">
        <v>10.029999999999999</v>
      </c>
      <c r="C63" s="59">
        <f t="shared" si="0"/>
        <v>2012</v>
      </c>
    </row>
    <row r="64" spans="1:3" x14ac:dyDescent="0.25">
      <c r="A64" s="60">
        <v>41275</v>
      </c>
      <c r="B64" s="61">
        <v>9.73</v>
      </c>
      <c r="C64" s="59">
        <f t="shared" si="0"/>
        <v>2013</v>
      </c>
    </row>
    <row r="65" spans="1:3" x14ac:dyDescent="0.25">
      <c r="A65" s="60">
        <v>41365</v>
      </c>
      <c r="B65" s="61">
        <v>9.32</v>
      </c>
      <c r="C65" s="59">
        <f t="shared" si="0"/>
        <v>2013</v>
      </c>
    </row>
    <row r="66" spans="1:3" x14ac:dyDescent="0.25">
      <c r="A66" s="60">
        <v>41456</v>
      </c>
      <c r="B66" s="61">
        <v>8.67</v>
      </c>
      <c r="C66" s="59">
        <f t="shared" si="0"/>
        <v>2013</v>
      </c>
    </row>
    <row r="67" spans="1:3" x14ac:dyDescent="0.25">
      <c r="A67" s="60">
        <v>41548</v>
      </c>
      <c r="B67" s="61">
        <v>8.3000000000000007</v>
      </c>
      <c r="C67" s="59">
        <f t="shared" si="0"/>
        <v>2013</v>
      </c>
    </row>
    <row r="68" spans="1:3" x14ac:dyDescent="0.25">
      <c r="A68" s="60">
        <v>41640</v>
      </c>
      <c r="B68" s="61">
        <v>7.77</v>
      </c>
      <c r="C68" s="59">
        <f t="shared" si="0"/>
        <v>2014</v>
      </c>
    </row>
    <row r="69" spans="1:3" x14ac:dyDescent="0.25">
      <c r="A69" s="60">
        <v>41730</v>
      </c>
      <c r="B69" s="61">
        <v>7.43</v>
      </c>
      <c r="C69" s="59">
        <f t="shared" si="0"/>
        <v>2014</v>
      </c>
    </row>
    <row r="70" spans="1:3" x14ac:dyDescent="0.25">
      <c r="A70" s="60">
        <v>41821</v>
      </c>
      <c r="B70" s="61">
        <v>7.06</v>
      </c>
      <c r="C70" s="59">
        <f t="shared" si="0"/>
        <v>2014</v>
      </c>
    </row>
    <row r="71" spans="1:3" x14ac:dyDescent="0.25">
      <c r="A71" s="60">
        <v>41913</v>
      </c>
      <c r="B71" s="61">
        <v>6.5</v>
      </c>
      <c r="C71" s="59">
        <f t="shared" si="0"/>
        <v>2014</v>
      </c>
    </row>
    <row r="72" spans="1:3" x14ac:dyDescent="0.25">
      <c r="A72" s="60">
        <v>42005</v>
      </c>
      <c r="B72" s="61">
        <v>6.24</v>
      </c>
      <c r="C72" s="59">
        <f t="shared" si="0"/>
        <v>2015</v>
      </c>
    </row>
    <row r="73" spans="1:3" x14ac:dyDescent="0.25">
      <c r="A73" s="60">
        <v>42095</v>
      </c>
      <c r="B73" s="61">
        <v>5.81</v>
      </c>
      <c r="C73" s="59">
        <f t="shared" si="0"/>
        <v>2015</v>
      </c>
    </row>
    <row r="74" spans="1:3" x14ac:dyDescent="0.25">
      <c r="A74" s="60">
        <v>42186</v>
      </c>
      <c r="B74" s="61">
        <v>5.4</v>
      </c>
      <c r="C74" s="59">
        <f t="shared" si="0"/>
        <v>2015</v>
      </c>
    </row>
    <row r="75" spans="1:3" x14ac:dyDescent="0.25">
      <c r="A75" s="60">
        <v>42278</v>
      </c>
      <c r="B75" s="61">
        <v>5.1100000000000003</v>
      </c>
      <c r="C75" s="59">
        <f t="shared" si="0"/>
        <v>2015</v>
      </c>
    </row>
    <row r="76" spans="1:3" x14ac:dyDescent="0.25">
      <c r="A76" s="60">
        <v>42370</v>
      </c>
      <c r="B76" s="61">
        <v>4.79</v>
      </c>
      <c r="C76" s="59">
        <f t="shared" si="0"/>
        <v>2016</v>
      </c>
    </row>
    <row r="77" spans="1:3" x14ac:dyDescent="0.25">
      <c r="A77" s="60">
        <v>42461</v>
      </c>
      <c r="B77" s="61">
        <v>4.58</v>
      </c>
      <c r="C77" s="59">
        <f t="shared" ref="C77:C103" si="1">YEAR(A77)</f>
        <v>2016</v>
      </c>
    </row>
    <row r="78" spans="1:3" x14ac:dyDescent="0.25">
      <c r="A78" s="60">
        <v>42552</v>
      </c>
      <c r="B78" s="61">
        <v>4.38</v>
      </c>
      <c r="C78" s="59">
        <f t="shared" si="1"/>
        <v>2016</v>
      </c>
    </row>
    <row r="79" spans="1:3" x14ac:dyDescent="0.25">
      <c r="A79" s="60">
        <v>42644</v>
      </c>
      <c r="B79" s="61">
        <v>4.1399999999999997</v>
      </c>
      <c r="C79" s="59">
        <f t="shared" si="1"/>
        <v>2016</v>
      </c>
    </row>
    <row r="80" spans="1:3" x14ac:dyDescent="0.25">
      <c r="A80" s="60">
        <v>42736</v>
      </c>
      <c r="B80" s="61">
        <v>3.91</v>
      </c>
      <c r="C80" s="59">
        <f t="shared" si="1"/>
        <v>2017</v>
      </c>
    </row>
    <row r="81" spans="1:3" x14ac:dyDescent="0.25">
      <c r="A81" s="60">
        <v>42826</v>
      </c>
      <c r="B81" s="61">
        <v>3.68</v>
      </c>
      <c r="C81" s="59">
        <f t="shared" si="1"/>
        <v>2017</v>
      </c>
    </row>
    <row r="82" spans="1:3" x14ac:dyDescent="0.25">
      <c r="A82" s="60">
        <v>42917</v>
      </c>
      <c r="B82" s="61">
        <v>3.64</v>
      </c>
      <c r="C82" s="59">
        <f t="shared" si="1"/>
        <v>2017</v>
      </c>
    </row>
    <row r="83" spans="1:3" x14ac:dyDescent="0.25">
      <c r="A83" s="60">
        <v>43009</v>
      </c>
      <c r="B83" s="61">
        <v>3.57</v>
      </c>
      <c r="C83" s="59">
        <f t="shared" si="1"/>
        <v>2017</v>
      </c>
    </row>
    <row r="84" spans="1:3" x14ac:dyDescent="0.25">
      <c r="A84" s="60">
        <v>43101</v>
      </c>
      <c r="B84" s="61">
        <v>3.48</v>
      </c>
      <c r="C84" s="59">
        <f t="shared" si="1"/>
        <v>2018</v>
      </c>
    </row>
    <row r="85" spans="1:3" x14ac:dyDescent="0.25">
      <c r="A85" s="60">
        <v>43191</v>
      </c>
      <c r="B85" s="61">
        <v>3.22</v>
      </c>
      <c r="C85" s="59">
        <f t="shared" si="1"/>
        <v>2018</v>
      </c>
    </row>
    <row r="86" spans="1:3" x14ac:dyDescent="0.25">
      <c r="A86" s="60">
        <v>43282</v>
      </c>
      <c r="B86" s="61">
        <v>2.99</v>
      </c>
      <c r="C86" s="59">
        <f t="shared" si="1"/>
        <v>2018</v>
      </c>
    </row>
    <row r="87" spans="1:3" x14ac:dyDescent="0.25">
      <c r="A87" s="60">
        <v>43374</v>
      </c>
      <c r="B87" s="61">
        <v>2.83</v>
      </c>
      <c r="C87" s="59">
        <f t="shared" si="1"/>
        <v>2018</v>
      </c>
    </row>
    <row r="88" spans="1:3" x14ac:dyDescent="0.25">
      <c r="A88" s="60">
        <v>43466</v>
      </c>
      <c r="B88" s="61">
        <v>2.69</v>
      </c>
      <c r="C88" s="59">
        <f t="shared" si="1"/>
        <v>2019</v>
      </c>
    </row>
    <row r="89" spans="1:3" x14ac:dyDescent="0.25">
      <c r="A89" s="60">
        <v>43556</v>
      </c>
      <c r="B89" s="61">
        <v>2.6</v>
      </c>
      <c r="C89" s="59">
        <f t="shared" si="1"/>
        <v>2019</v>
      </c>
    </row>
    <row r="90" spans="1:3" x14ac:dyDescent="0.25">
      <c r="A90" s="60">
        <v>43647</v>
      </c>
      <c r="B90" s="61">
        <v>2.4500000000000002</v>
      </c>
      <c r="C90" s="59">
        <f t="shared" si="1"/>
        <v>2019</v>
      </c>
    </row>
    <row r="91" spans="1:3" x14ac:dyDescent="0.25">
      <c r="A91" s="60">
        <v>43739</v>
      </c>
      <c r="B91" s="61">
        <v>2.33</v>
      </c>
      <c r="C91" s="59">
        <f t="shared" si="1"/>
        <v>2019</v>
      </c>
    </row>
    <row r="92" spans="1:3" x14ac:dyDescent="0.25">
      <c r="A92" s="60">
        <v>43831</v>
      </c>
      <c r="B92" s="61">
        <v>2.35</v>
      </c>
      <c r="C92" s="59">
        <f t="shared" si="1"/>
        <v>2020</v>
      </c>
    </row>
    <row r="93" spans="1:3" x14ac:dyDescent="0.25">
      <c r="A93" s="60">
        <v>43922</v>
      </c>
      <c r="B93" s="61">
        <v>2.54</v>
      </c>
      <c r="C93" s="59">
        <f t="shared" si="1"/>
        <v>2020</v>
      </c>
    </row>
    <row r="94" spans="1:3" x14ac:dyDescent="0.25">
      <c r="A94" s="60">
        <v>44013</v>
      </c>
      <c r="B94" s="61">
        <v>2.84</v>
      </c>
      <c r="C94" s="59">
        <f t="shared" si="1"/>
        <v>2020</v>
      </c>
    </row>
    <row r="95" spans="1:3" x14ac:dyDescent="0.25">
      <c r="A95" s="60">
        <v>44105</v>
      </c>
      <c r="B95" s="61">
        <v>2.73</v>
      </c>
      <c r="C95" s="59">
        <f t="shared" si="1"/>
        <v>2020</v>
      </c>
    </row>
    <row r="96" spans="1:3" x14ac:dyDescent="0.25">
      <c r="A96" s="60">
        <v>44197</v>
      </c>
      <c r="B96" s="61">
        <v>2.68</v>
      </c>
      <c r="C96" s="59">
        <f t="shared" si="1"/>
        <v>2021</v>
      </c>
    </row>
    <row r="97" spans="1:3" x14ac:dyDescent="0.25">
      <c r="A97" s="60">
        <v>44287</v>
      </c>
      <c r="B97" s="61">
        <v>2.48</v>
      </c>
      <c r="C97" s="59">
        <f t="shared" si="1"/>
        <v>2021</v>
      </c>
    </row>
    <row r="98" spans="1:3" x14ac:dyDescent="0.25">
      <c r="A98" s="60">
        <v>44378</v>
      </c>
      <c r="B98" s="61">
        <v>2.2999999999999998</v>
      </c>
      <c r="C98" s="59">
        <f t="shared" si="1"/>
        <v>2021</v>
      </c>
    </row>
    <row r="99" spans="1:3" x14ac:dyDescent="0.25">
      <c r="A99" s="60">
        <v>44470</v>
      </c>
      <c r="B99" s="61">
        <v>2.27</v>
      </c>
      <c r="C99" s="59">
        <f t="shared" si="1"/>
        <v>2021</v>
      </c>
    </row>
    <row r="100" spans="1:3" x14ac:dyDescent="0.25">
      <c r="A100" s="60">
        <v>44562</v>
      </c>
      <c r="B100" s="61">
        <v>2.09</v>
      </c>
      <c r="C100" s="59">
        <f t="shared" si="1"/>
        <v>2022</v>
      </c>
    </row>
    <row r="101" spans="1:3" x14ac:dyDescent="0.25">
      <c r="A101" s="60">
        <v>44652</v>
      </c>
      <c r="B101" s="61">
        <v>1.96</v>
      </c>
      <c r="C101" s="59">
        <f t="shared" si="1"/>
        <v>2022</v>
      </c>
    </row>
    <row r="102" spans="1:3" x14ac:dyDescent="0.25">
      <c r="A102" s="60">
        <v>44743</v>
      </c>
      <c r="B102" s="61">
        <v>1.85</v>
      </c>
      <c r="C102" s="59">
        <f t="shared" si="1"/>
        <v>2022</v>
      </c>
    </row>
    <row r="103" spans="1:3" x14ac:dyDescent="0.25">
      <c r="A103" s="60">
        <v>44835</v>
      </c>
      <c r="B103" s="61">
        <v>1.77</v>
      </c>
      <c r="C103" s="59">
        <f t="shared" si="1"/>
        <v>2022</v>
      </c>
    </row>
  </sheetData>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1E000-D362-4C92-8DFC-9700B94BDF5A}">
  <dimension ref="A1:O125"/>
  <sheetViews>
    <sheetView tabSelected="1" topLeftCell="A26" workbookViewId="0">
      <selection activeCell="N75" sqref="N75"/>
    </sheetView>
  </sheetViews>
  <sheetFormatPr defaultRowHeight="14.5" x14ac:dyDescent="0.35"/>
  <cols>
    <col min="3" max="3" width="11.26953125" customWidth="1"/>
    <col min="4" max="4" width="12.7265625" customWidth="1"/>
    <col min="5" max="5" width="11.7265625" customWidth="1"/>
    <col min="6" max="6" width="11.81640625" customWidth="1"/>
    <col min="8" max="8" width="20.7265625" customWidth="1"/>
    <col min="11" max="11" width="20.54296875" customWidth="1"/>
  </cols>
  <sheetData>
    <row r="1" spans="1:15" ht="87" x14ac:dyDescent="0.35">
      <c r="A1" s="20"/>
      <c r="B1" s="20" t="s">
        <v>0</v>
      </c>
      <c r="C1" s="21" t="s">
        <v>32</v>
      </c>
      <c r="D1" s="21" t="s">
        <v>33</v>
      </c>
      <c r="E1" s="21" t="s">
        <v>34</v>
      </c>
      <c r="F1" s="20" t="s">
        <v>35</v>
      </c>
      <c r="G1" s="20" t="s">
        <v>36</v>
      </c>
      <c r="H1" s="20"/>
      <c r="I1" s="20" t="s">
        <v>37</v>
      </c>
      <c r="J1" s="20" t="s">
        <v>38</v>
      </c>
      <c r="K1" s="20" t="s">
        <v>39</v>
      </c>
      <c r="L1" s="20" t="s">
        <v>25</v>
      </c>
      <c r="M1" s="20" t="s">
        <v>40</v>
      </c>
      <c r="N1" s="20" t="s">
        <v>41</v>
      </c>
      <c r="O1" s="20" t="s">
        <v>42</v>
      </c>
    </row>
    <row r="2" spans="1:15" x14ac:dyDescent="0.35">
      <c r="A2">
        <v>1</v>
      </c>
      <c r="B2" s="22" t="s">
        <v>4</v>
      </c>
      <c r="C2" s="23">
        <v>3890</v>
      </c>
      <c r="D2">
        <v>59</v>
      </c>
      <c r="E2" s="23">
        <f>E21</f>
        <v>589</v>
      </c>
      <c r="F2">
        <v>418</v>
      </c>
      <c r="G2">
        <v>3.5</v>
      </c>
      <c r="I2" s="24">
        <f>(D2+E2+G2)/C2</f>
        <v>0.16748071979434448</v>
      </c>
      <c r="J2" s="24">
        <f>(D2+E2)/C2</f>
        <v>0.1665809768637532</v>
      </c>
      <c r="K2" s="24">
        <f>E2/C2</f>
        <v>0.15141388174807197</v>
      </c>
      <c r="L2">
        <v>0.1152</v>
      </c>
      <c r="M2" s="25">
        <v>1.174471999999982E-2</v>
      </c>
      <c r="N2">
        <v>1.1950000000000001</v>
      </c>
      <c r="O2">
        <v>1.2198</v>
      </c>
    </row>
    <row r="3" spans="1:15" x14ac:dyDescent="0.35">
      <c r="A3">
        <v>2</v>
      </c>
      <c r="B3" s="22" t="s">
        <v>5</v>
      </c>
      <c r="C3" s="23">
        <v>1277</v>
      </c>
      <c r="D3">
        <v>139</v>
      </c>
      <c r="E3" s="23">
        <f t="shared" ref="E3:E6" si="0">E22</f>
        <v>107</v>
      </c>
      <c r="F3">
        <v>52</v>
      </c>
      <c r="G3">
        <v>46.3</v>
      </c>
      <c r="I3" s="24">
        <f t="shared" ref="I3:I5" si="1">(D3+E3+G3)/C3</f>
        <v>0.22889584964761159</v>
      </c>
      <c r="J3" s="24">
        <f t="shared" ref="J3:J7" si="2">(D3+E3)/C3</f>
        <v>0.19263899765074394</v>
      </c>
      <c r="K3" s="24">
        <f t="shared" ref="K3:K7" si="3">E3/C3</f>
        <v>8.3790133124510571E-2</v>
      </c>
      <c r="L3">
        <v>7.3099999999999998E-2</v>
      </c>
      <c r="M3" s="25">
        <v>6.7340024035999591E-2</v>
      </c>
      <c r="N3">
        <v>1.2011000000000001</v>
      </c>
      <c r="O3">
        <v>1.0923</v>
      </c>
    </row>
    <row r="4" spans="1:15" x14ac:dyDescent="0.35">
      <c r="A4">
        <v>3</v>
      </c>
      <c r="B4" s="22" t="s">
        <v>6</v>
      </c>
      <c r="C4" s="23">
        <v>2639</v>
      </c>
      <c r="D4" s="26">
        <v>181</v>
      </c>
      <c r="E4" s="23">
        <f t="shared" si="0"/>
        <v>253</v>
      </c>
      <c r="F4">
        <v>198</v>
      </c>
      <c r="G4">
        <v>63.2</v>
      </c>
      <c r="I4" s="24">
        <f t="shared" si="1"/>
        <v>0.18840469874952634</v>
      </c>
      <c r="J4" s="24">
        <f t="shared" si="2"/>
        <v>0.16445623342175067</v>
      </c>
      <c r="K4" s="24">
        <f t="shared" si="3"/>
        <v>9.5869647593785523E-2</v>
      </c>
      <c r="L4">
        <v>7.0800000000000002E-2</v>
      </c>
      <c r="M4" s="25">
        <v>5.1679807177999582E-2</v>
      </c>
      <c r="N4">
        <v>1.1093</v>
      </c>
      <c r="O4">
        <v>1.1309</v>
      </c>
    </row>
    <row r="5" spans="1:15" x14ac:dyDescent="0.35">
      <c r="A5">
        <v>4</v>
      </c>
      <c r="B5" s="22" t="s">
        <v>7</v>
      </c>
      <c r="C5" s="23">
        <v>1897</v>
      </c>
      <c r="D5" s="26">
        <v>194</v>
      </c>
      <c r="E5" s="23">
        <f t="shared" si="0"/>
        <v>205</v>
      </c>
      <c r="F5">
        <v>127</v>
      </c>
      <c r="G5">
        <v>38.700000000000003</v>
      </c>
      <c r="I5" s="24">
        <f t="shared" si="1"/>
        <v>0.23073273589878757</v>
      </c>
      <c r="J5" s="24">
        <f t="shared" si="2"/>
        <v>0.21033210332103322</v>
      </c>
      <c r="K5" s="24">
        <f t="shared" si="3"/>
        <v>0.10806536636794939</v>
      </c>
      <c r="L5">
        <v>0.12520000000000001</v>
      </c>
      <c r="M5" s="25">
        <v>6.5315988799999669E-2</v>
      </c>
      <c r="N5">
        <v>1.3517999999999999</v>
      </c>
      <c r="O5">
        <v>1.3148</v>
      </c>
    </row>
    <row r="6" spans="1:15" x14ac:dyDescent="0.35">
      <c r="A6">
        <v>5</v>
      </c>
      <c r="B6" s="22" t="s">
        <v>9</v>
      </c>
      <c r="C6" s="23">
        <v>2705</v>
      </c>
      <c r="D6" s="26">
        <v>112</v>
      </c>
      <c r="E6" s="23">
        <f t="shared" si="0"/>
        <v>522</v>
      </c>
      <c r="F6">
        <v>441</v>
      </c>
      <c r="G6">
        <v>31.65</v>
      </c>
      <c r="I6" s="24">
        <f>(D6+E6+G6)/C6</f>
        <v>0.24608133086876155</v>
      </c>
      <c r="J6" s="24">
        <f t="shared" si="2"/>
        <v>0.2343807763401109</v>
      </c>
      <c r="K6" s="24">
        <f t="shared" si="3"/>
        <v>0.19297597042513864</v>
      </c>
      <c r="L6">
        <v>0.1109</v>
      </c>
      <c r="M6" s="25">
        <v>8.8298519359999883E-2</v>
      </c>
      <c r="N6">
        <v>1.5438000000000001</v>
      </c>
      <c r="O6">
        <v>1.4271</v>
      </c>
    </row>
    <row r="7" spans="1:15" x14ac:dyDescent="0.35">
      <c r="A7">
        <v>6</v>
      </c>
      <c r="B7" s="22" t="s">
        <v>29</v>
      </c>
      <c r="C7" s="23">
        <v>21060</v>
      </c>
      <c r="D7">
        <v>816.5</v>
      </c>
      <c r="E7" s="23">
        <f>E26-800</f>
        <v>4528</v>
      </c>
      <c r="F7">
        <v>2703</v>
      </c>
      <c r="G7">
        <v>117</v>
      </c>
      <c r="I7" s="24">
        <f>(D7+E7+G7)/C7</f>
        <v>0.25933048433048433</v>
      </c>
      <c r="J7" s="24">
        <f t="shared" si="2"/>
        <v>0.2537749287749288</v>
      </c>
      <c r="K7" s="24">
        <f t="shared" si="3"/>
        <v>0.21500474833808167</v>
      </c>
      <c r="L7">
        <v>7.7499999999999999E-2</v>
      </c>
      <c r="M7" s="25">
        <v>5.7151958344999754E-2</v>
      </c>
      <c r="N7">
        <v>1.3328</v>
      </c>
      <c r="O7">
        <v>1.1583000000000001</v>
      </c>
    </row>
    <row r="9" spans="1:15" x14ac:dyDescent="0.35">
      <c r="D9">
        <f>SUM(D2:D7)</f>
        <v>1501.5</v>
      </c>
      <c r="H9" t="s">
        <v>43</v>
      </c>
      <c r="I9" s="24">
        <f>CORREL(I2:I7,L2:L7)</f>
        <v>-0.10341723064432518</v>
      </c>
      <c r="J9" s="24">
        <f>CORREL(J2:J7, L2:L7)</f>
        <v>5.791380475040158E-2</v>
      </c>
      <c r="K9" s="24">
        <f>CORREL(K2:K7,$L2:$L7)</f>
        <v>0.1660681069374178</v>
      </c>
      <c r="L9" s="24">
        <f t="shared" ref="L9:O9" si="4">CORREL(L2:L7,$L2:$L7)</f>
        <v>1.0000000000000002</v>
      </c>
      <c r="M9" s="24">
        <f t="shared" si="4"/>
        <v>-8.6088024972165528E-2</v>
      </c>
      <c r="N9" s="24">
        <f t="shared" si="4"/>
        <v>0.50927144076588571</v>
      </c>
      <c r="O9" s="24">
        <f t="shared" si="4"/>
        <v>0.79416696338071957</v>
      </c>
    </row>
    <row r="10" spans="1:15" x14ac:dyDescent="0.35">
      <c r="H10" t="s">
        <v>44</v>
      </c>
      <c r="I10" s="24">
        <f>CORREL(I2:I7,M2:M7)</f>
        <v>0.79411928847188706</v>
      </c>
      <c r="J10" s="24">
        <f>CORREL(J2:J7,M2:M7)</f>
        <v>0.60875251461025959</v>
      </c>
      <c r="K10" s="24">
        <f>CORREL(K2:K7,$M2:$M7)</f>
        <v>7.8609901413902547E-2</v>
      </c>
      <c r="L10" s="24">
        <f t="shared" ref="L10:O10" si="5">CORREL(L2:L7,$M2:$M7)</f>
        <v>-8.6088024972165528E-2</v>
      </c>
      <c r="M10" s="24">
        <f t="shared" si="5"/>
        <v>1.0000000000000002</v>
      </c>
      <c r="N10" s="24">
        <f t="shared" si="5"/>
        <v>0.65118204911835276</v>
      </c>
      <c r="O10" s="24">
        <f t="shared" si="5"/>
        <v>0.3999912302140135</v>
      </c>
    </row>
    <row r="11" spans="1:15" x14ac:dyDescent="0.35">
      <c r="H11" t="s">
        <v>45</v>
      </c>
      <c r="I11" s="24">
        <f>CORREL(I2:I7,N2:N7)</f>
        <v>0.69426566849051818</v>
      </c>
      <c r="J11" s="24">
        <f>CORREL(J2:J7,N2:N7)</f>
        <v>0.78479641875025263</v>
      </c>
      <c r="K11" s="24">
        <f>CORREL(K2:K7,N2:N7)</f>
        <v>0.6341362302678325</v>
      </c>
      <c r="L11" s="24">
        <f>CORREL(L2:L7,$N2:$N7)</f>
        <v>0.50927144076588571</v>
      </c>
      <c r="M11" s="24">
        <f t="shared" ref="M11:O11" si="6">CORREL(M2:M7,$N2:$N7)</f>
        <v>0.65118204911835276</v>
      </c>
      <c r="N11" s="24">
        <f t="shared" si="6"/>
        <v>1.0000000000000002</v>
      </c>
      <c r="O11" s="24">
        <f t="shared" si="6"/>
        <v>0.85205618835457553</v>
      </c>
    </row>
    <row r="12" spans="1:15" x14ac:dyDescent="0.35">
      <c r="H12" t="s">
        <v>46</v>
      </c>
      <c r="I12" s="24">
        <f>CORREL(I2:I7,O2:O7)</f>
        <v>0.25567368128775386</v>
      </c>
      <c r="J12" s="24">
        <f>CORREL(J2:J7,O2:O7)</f>
        <v>0.38573969348172915</v>
      </c>
      <c r="K12" s="24">
        <f>CORREL(K2:K7,O2:O7)</f>
        <v>0.42049784241786242</v>
      </c>
      <c r="L12" s="24">
        <f>CORREL(L2:L7,$O2:$O7)</f>
        <v>0.79416696338071957</v>
      </c>
      <c r="M12" s="24">
        <f t="shared" ref="M12:O12" si="7">CORREL(M2:M7,$O2:$O7)</f>
        <v>0.3999912302140135</v>
      </c>
      <c r="N12" s="24">
        <f t="shared" si="7"/>
        <v>0.85205618835457553</v>
      </c>
      <c r="O12" s="24">
        <f t="shared" si="7"/>
        <v>0.99999999999999989</v>
      </c>
    </row>
    <row r="13" spans="1:15" x14ac:dyDescent="0.35">
      <c r="H13" t="s">
        <v>47</v>
      </c>
      <c r="I13" s="24" t="e">
        <f>CORREL(I2:I7,$P2:$P7)</f>
        <v>#DIV/0!</v>
      </c>
      <c r="J13" s="24" t="e">
        <f t="shared" ref="J13:O13" si="8">CORREL(J2:J7,$P2:$P7)</f>
        <v>#DIV/0!</v>
      </c>
      <c r="K13" s="24" t="e">
        <f t="shared" si="8"/>
        <v>#DIV/0!</v>
      </c>
      <c r="L13" s="24" t="e">
        <f t="shared" si="8"/>
        <v>#DIV/0!</v>
      </c>
      <c r="M13" s="24" t="e">
        <f t="shared" si="8"/>
        <v>#DIV/0!</v>
      </c>
      <c r="N13" s="24" t="e">
        <f t="shared" si="8"/>
        <v>#DIV/0!</v>
      </c>
      <c r="O13" s="24" t="e">
        <f t="shared" si="8"/>
        <v>#DIV/0!</v>
      </c>
    </row>
    <row r="14" spans="1:15" x14ac:dyDescent="0.35">
      <c r="H14" t="s">
        <v>48</v>
      </c>
      <c r="I14" s="24">
        <f>CORREL(I2:I7,K2:K7)</f>
        <v>0.4496944082394152</v>
      </c>
      <c r="J14" s="24">
        <f>CORREL(J2:J7,K2:K7)</f>
        <v>0.72491304889197516</v>
      </c>
      <c r="K14" s="24"/>
      <c r="L14" s="24"/>
      <c r="M14" s="24"/>
      <c r="N14" s="24"/>
      <c r="O14" s="24"/>
    </row>
    <row r="15" spans="1:15" x14ac:dyDescent="0.35">
      <c r="H15" t="s">
        <v>49</v>
      </c>
      <c r="I15" s="24">
        <f>CORREL(I2:I7,J2:J7)</f>
        <v>0.93371290349873015</v>
      </c>
      <c r="J15" s="24"/>
      <c r="K15" s="24"/>
      <c r="L15" s="24"/>
      <c r="M15" s="24"/>
      <c r="N15" s="24"/>
      <c r="O15" s="24"/>
    </row>
    <row r="16" spans="1:15" x14ac:dyDescent="0.35">
      <c r="I16" s="24"/>
      <c r="J16" s="24"/>
      <c r="K16" s="24"/>
      <c r="L16" s="24"/>
      <c r="M16" s="24"/>
      <c r="N16" s="24"/>
      <c r="O16" s="24"/>
    </row>
    <row r="17" spans="1:15" x14ac:dyDescent="0.35">
      <c r="H17" t="s">
        <v>50</v>
      </c>
      <c r="I17" s="24">
        <f>AVERAGE(I2:I7)</f>
        <v>0.22015430321491927</v>
      </c>
      <c r="J17" s="24">
        <f>AVERAGE(J2:J7)</f>
        <v>0.2036940027287201</v>
      </c>
      <c r="K17" s="24">
        <f>AVERAGE(K2:K7)</f>
        <v>0.14118662459958964</v>
      </c>
      <c r="L17" s="24">
        <f>AVERAGE(L2:L7)</f>
        <v>9.5449999999999993E-2</v>
      </c>
      <c r="M17" s="24">
        <f>AVERAGE(M2:M7)</f>
        <v>5.6921836286499716E-2</v>
      </c>
      <c r="N17" s="24"/>
      <c r="O17" s="24"/>
    </row>
    <row r="18" spans="1:15" x14ac:dyDescent="0.35">
      <c r="I18" s="24"/>
      <c r="J18" s="24"/>
      <c r="K18" s="24"/>
      <c r="L18" s="24"/>
      <c r="M18" s="24"/>
    </row>
    <row r="19" spans="1:15" x14ac:dyDescent="0.35">
      <c r="A19" s="27" t="s">
        <v>51</v>
      </c>
      <c r="B19" s="23"/>
      <c r="C19" s="23"/>
      <c r="D19" s="23"/>
      <c r="E19" s="23"/>
      <c r="F19" s="23"/>
      <c r="G19" s="23"/>
      <c r="H19" s="23"/>
      <c r="I19" s="23"/>
      <c r="J19" s="23"/>
      <c r="K19" s="23"/>
      <c r="L19" s="23"/>
      <c r="M19" s="23"/>
      <c r="N19" s="23"/>
      <c r="O19" s="23"/>
    </row>
    <row r="20" spans="1:15" ht="43.5" x14ac:dyDescent="0.35">
      <c r="A20" s="20"/>
      <c r="B20" s="20" t="s">
        <v>0</v>
      </c>
      <c r="C20" s="20" t="s">
        <v>32</v>
      </c>
      <c r="D20" s="20" t="s">
        <v>33</v>
      </c>
      <c r="E20" s="20" t="s">
        <v>52</v>
      </c>
      <c r="F20" s="20" t="s">
        <v>35</v>
      </c>
      <c r="G20" s="20" t="s">
        <v>1</v>
      </c>
      <c r="H20" s="20"/>
      <c r="I20" s="20" t="s">
        <v>37</v>
      </c>
      <c r="J20" s="20" t="s">
        <v>38</v>
      </c>
      <c r="K20" s="20" t="s">
        <v>39</v>
      </c>
      <c r="L20" s="20" t="s">
        <v>25</v>
      </c>
      <c r="M20" s="20" t="s">
        <v>53</v>
      </c>
      <c r="N20" t="s">
        <v>41</v>
      </c>
      <c r="O20" t="s">
        <v>42</v>
      </c>
    </row>
    <row r="21" spans="1:15" x14ac:dyDescent="0.35">
      <c r="A21">
        <v>1</v>
      </c>
      <c r="B21" s="28" t="s">
        <v>4</v>
      </c>
      <c r="C21" s="23">
        <v>3890</v>
      </c>
      <c r="D21" s="28">
        <f>'[3]Main_new IMF'!D4</f>
        <v>59</v>
      </c>
      <c r="E21" s="28">
        <f>'[3]Main_new IMF'!E4</f>
        <v>589</v>
      </c>
      <c r="F21">
        <v>418</v>
      </c>
      <c r="G21" s="13">
        <f>'[3]Main_new IMF'!K4</f>
        <v>3.5</v>
      </c>
      <c r="H21" s="13"/>
      <c r="I21" s="29">
        <f>(D21+E21+G21)/C21</f>
        <v>0.16748071979434448</v>
      </c>
      <c r="J21" s="29">
        <f>(D21+E21)/C21</f>
        <v>0.1665809768637532</v>
      </c>
      <c r="K21" s="29">
        <f>E21/C21</f>
        <v>0.15141388174807197</v>
      </c>
      <c r="L21" s="24">
        <v>0.1152</v>
      </c>
      <c r="M21" s="25">
        <v>1.174471999999982E-2</v>
      </c>
      <c r="N21">
        <v>1.1950000000000001</v>
      </c>
      <c r="O21">
        <v>1.2198</v>
      </c>
    </row>
    <row r="22" spans="1:15" x14ac:dyDescent="0.35">
      <c r="A22">
        <v>2</v>
      </c>
      <c r="B22" s="28" t="s">
        <v>5</v>
      </c>
      <c r="C22" s="23">
        <v>1277</v>
      </c>
      <c r="D22" s="28">
        <f>'[3]Main_new IMF'!D5</f>
        <v>139</v>
      </c>
      <c r="E22" s="28">
        <f>'[3]Main_new IMF'!E5</f>
        <v>107</v>
      </c>
      <c r="F22">
        <v>52</v>
      </c>
      <c r="G22" s="13">
        <f>'[3]Main_new IMF'!K5</f>
        <v>46.3</v>
      </c>
      <c r="H22" s="13"/>
      <c r="I22" s="29">
        <f t="shared" ref="I22:I25" si="9">(D22+E22+G22)/C22</f>
        <v>0.22889584964761159</v>
      </c>
      <c r="J22" s="29">
        <f t="shared" ref="J22:J26" si="10">(D22+E22)/C22</f>
        <v>0.19263899765074394</v>
      </c>
      <c r="K22" s="29">
        <f t="shared" ref="K22:K26" si="11">E22/C22</f>
        <v>8.3790133124510571E-2</v>
      </c>
      <c r="L22" s="24">
        <v>7.3099999999999998E-2</v>
      </c>
      <c r="M22" s="25">
        <v>6.7340024035999591E-2</v>
      </c>
      <c r="N22">
        <v>1.2011000000000001</v>
      </c>
      <c r="O22">
        <v>1.0923</v>
      </c>
    </row>
    <row r="23" spans="1:15" x14ac:dyDescent="0.35">
      <c r="A23">
        <v>3</v>
      </c>
      <c r="B23" s="28" t="s">
        <v>6</v>
      </c>
      <c r="C23" s="23">
        <v>2639</v>
      </c>
      <c r="D23" s="28">
        <f>'[3]Main_new IMF'!D6</f>
        <v>181</v>
      </c>
      <c r="E23" s="28">
        <f>'[3]Main_new IMF'!E6</f>
        <v>253</v>
      </c>
      <c r="F23">
        <v>198</v>
      </c>
      <c r="G23" s="13">
        <f>'[3]Main_new IMF'!K6</f>
        <v>63.2</v>
      </c>
      <c r="H23" s="13"/>
      <c r="I23" s="29">
        <f t="shared" si="9"/>
        <v>0.18840469874952634</v>
      </c>
      <c r="J23" s="29">
        <f t="shared" si="10"/>
        <v>0.16445623342175067</v>
      </c>
      <c r="K23" s="29">
        <f t="shared" si="11"/>
        <v>9.5869647593785523E-2</v>
      </c>
      <c r="L23" s="24">
        <v>7.0800000000000002E-2</v>
      </c>
      <c r="M23" s="25">
        <v>5.1679807177999582E-2</v>
      </c>
      <c r="N23">
        <v>1.1093</v>
      </c>
      <c r="O23">
        <v>1.1309</v>
      </c>
    </row>
    <row r="24" spans="1:15" x14ac:dyDescent="0.35">
      <c r="A24">
        <v>4</v>
      </c>
      <c r="B24" s="28" t="s">
        <v>7</v>
      </c>
      <c r="C24" s="23">
        <v>1897</v>
      </c>
      <c r="D24" s="28">
        <f>'[3]Main_new IMF'!D7</f>
        <v>194</v>
      </c>
      <c r="E24" s="28">
        <f>'[3]Main_new IMF'!E7</f>
        <v>205</v>
      </c>
      <c r="F24">
        <v>127</v>
      </c>
      <c r="G24" s="13">
        <f>'[3]Main_new IMF'!K7</f>
        <v>38.700000000000003</v>
      </c>
      <c r="H24" s="13"/>
      <c r="I24" s="29">
        <f t="shared" si="9"/>
        <v>0.23073273589878757</v>
      </c>
      <c r="J24" s="29">
        <f t="shared" si="10"/>
        <v>0.21033210332103322</v>
      </c>
      <c r="K24" s="29">
        <f t="shared" si="11"/>
        <v>0.10806536636794939</v>
      </c>
      <c r="L24" s="24">
        <v>0.12520000000000001</v>
      </c>
      <c r="M24" s="25">
        <v>6.5315988799999669E-2</v>
      </c>
      <c r="N24">
        <v>1.3517999999999999</v>
      </c>
      <c r="O24">
        <v>1.3148</v>
      </c>
    </row>
    <row r="25" spans="1:15" x14ac:dyDescent="0.35">
      <c r="A25">
        <v>5</v>
      </c>
      <c r="B25" s="28" t="s">
        <v>9</v>
      </c>
      <c r="C25" s="23">
        <v>2705</v>
      </c>
      <c r="D25" s="28">
        <v>112</v>
      </c>
      <c r="E25" s="28">
        <f>'[3]Main_new IMF'!E9</f>
        <v>522</v>
      </c>
      <c r="F25">
        <v>441</v>
      </c>
      <c r="G25" s="13">
        <f>'[3]Main_new IMF'!K9</f>
        <v>31.65</v>
      </c>
      <c r="H25" s="13"/>
      <c r="I25" s="29">
        <f t="shared" si="9"/>
        <v>0.24608133086876155</v>
      </c>
      <c r="J25" s="29">
        <f t="shared" si="10"/>
        <v>0.2343807763401109</v>
      </c>
      <c r="K25" s="29">
        <f t="shared" si="11"/>
        <v>0.19297597042513864</v>
      </c>
      <c r="L25" s="24">
        <v>0.1109</v>
      </c>
      <c r="M25" s="25">
        <v>8.8298519359999883E-2</v>
      </c>
      <c r="N25">
        <v>1.5438000000000001</v>
      </c>
      <c r="O25">
        <v>1.4271</v>
      </c>
    </row>
    <row r="26" spans="1:15" x14ac:dyDescent="0.35">
      <c r="A26">
        <v>6</v>
      </c>
      <c r="B26" s="28" t="s">
        <v>29</v>
      </c>
      <c r="C26" s="23">
        <v>21060</v>
      </c>
      <c r="D26" s="28">
        <v>16.5</v>
      </c>
      <c r="E26" s="30">
        <f>'[3]Main_new IMF'!E10+800</f>
        <v>5328</v>
      </c>
      <c r="F26">
        <f>2703+800</f>
        <v>3503</v>
      </c>
      <c r="G26" s="13">
        <f>'[3]Main_new IMF'!K10</f>
        <v>117</v>
      </c>
      <c r="H26" s="13"/>
      <c r="I26" s="29">
        <f>(D26+E26+G26)/C26</f>
        <v>0.25933048433048433</v>
      </c>
      <c r="J26" s="29">
        <f t="shared" si="10"/>
        <v>0.2537749287749288</v>
      </c>
      <c r="K26" s="29">
        <f t="shared" si="11"/>
        <v>0.25299145299145298</v>
      </c>
      <c r="L26" s="24">
        <v>7.7499999999999999E-2</v>
      </c>
      <c r="M26" s="25">
        <v>5.7151958344999754E-2</v>
      </c>
      <c r="N26">
        <v>1.3328</v>
      </c>
      <c r="O26">
        <v>1.1583000000000001</v>
      </c>
    </row>
    <row r="28" spans="1:15" x14ac:dyDescent="0.35">
      <c r="D28">
        <f>D26/C26*100</f>
        <v>7.8347578347578342E-2</v>
      </c>
      <c r="H28" t="s">
        <v>43</v>
      </c>
      <c r="I28" s="24">
        <f>CORREL(I21:I26,L21:L26)</f>
        <v>-0.10341723064432518</v>
      </c>
      <c r="J28" s="24">
        <f>CORREL(J21:J26, L21:L26)</f>
        <v>5.791380475040158E-2</v>
      </c>
      <c r="K28" s="24">
        <f>CORREL(K21:K26,L21:L26)</f>
        <v>5.1520721765114394E-2</v>
      </c>
    </row>
    <row r="29" spans="1:15" x14ac:dyDescent="0.35">
      <c r="H29" t="s">
        <v>44</v>
      </c>
      <c r="I29" s="24">
        <f>CORREL(I21:I26,M21:M26)</f>
        <v>0.79411928847188706</v>
      </c>
      <c r="J29" s="24">
        <f>CORREL(J21:J26,M21:M26)</f>
        <v>0.60875251461025959</v>
      </c>
      <c r="K29" s="24">
        <f>CORREL(K21:K26,M21:M26)</f>
        <v>6.601977382386115E-2</v>
      </c>
    </row>
    <row r="30" spans="1:15" x14ac:dyDescent="0.35">
      <c r="I30" s="24"/>
      <c r="J30" s="24"/>
      <c r="K30" s="24"/>
    </row>
    <row r="31" spans="1:15" x14ac:dyDescent="0.35">
      <c r="I31" s="66" t="s">
        <v>227</v>
      </c>
    </row>
    <row r="32" spans="1:15" x14ac:dyDescent="0.35">
      <c r="I32" t="s">
        <v>54</v>
      </c>
      <c r="J32" t="s">
        <v>25</v>
      </c>
    </row>
    <row r="33" spans="8:11" x14ac:dyDescent="0.35">
      <c r="H33" s="22" t="s">
        <v>4</v>
      </c>
      <c r="I33" s="29">
        <f>I21</f>
        <v>0.16748071979434448</v>
      </c>
      <c r="J33" s="24">
        <v>0.1152</v>
      </c>
      <c r="K33" s="22" t="s">
        <v>4</v>
      </c>
    </row>
    <row r="34" spans="8:11" x14ac:dyDescent="0.35">
      <c r="H34" s="22" t="s">
        <v>5</v>
      </c>
      <c r="I34" s="29">
        <f t="shared" ref="I34:I38" si="12">I22</f>
        <v>0.22889584964761159</v>
      </c>
      <c r="J34" s="24">
        <v>7.3099999999999998E-2</v>
      </c>
      <c r="K34" s="22" t="s">
        <v>5</v>
      </c>
    </row>
    <row r="35" spans="8:11" x14ac:dyDescent="0.35">
      <c r="H35" s="22" t="s">
        <v>6</v>
      </c>
      <c r="I35" s="29">
        <f t="shared" si="12"/>
        <v>0.18840469874952634</v>
      </c>
      <c r="J35" s="24">
        <v>7.0800000000000002E-2</v>
      </c>
      <c r="K35" s="22" t="s">
        <v>6</v>
      </c>
    </row>
    <row r="36" spans="8:11" x14ac:dyDescent="0.35">
      <c r="H36" s="22" t="s">
        <v>7</v>
      </c>
      <c r="I36" s="29">
        <f t="shared" si="12"/>
        <v>0.23073273589878757</v>
      </c>
      <c r="J36" s="24">
        <v>0.12520000000000001</v>
      </c>
      <c r="K36" s="22" t="s">
        <v>7</v>
      </c>
    </row>
    <row r="37" spans="8:11" x14ac:dyDescent="0.35">
      <c r="H37" s="22" t="s">
        <v>9</v>
      </c>
      <c r="I37" s="29">
        <f t="shared" si="12"/>
        <v>0.24608133086876155</v>
      </c>
      <c r="J37" s="24">
        <v>0.1109</v>
      </c>
      <c r="K37" s="22" t="s">
        <v>9</v>
      </c>
    </row>
    <row r="38" spans="8:11" x14ac:dyDescent="0.35">
      <c r="H38" s="22" t="s">
        <v>29</v>
      </c>
      <c r="I38" s="29">
        <f t="shared" si="12"/>
        <v>0.25933048433048433</v>
      </c>
      <c r="J38" s="24">
        <v>7.7499999999999999E-2</v>
      </c>
      <c r="K38" s="22" t="s">
        <v>29</v>
      </c>
    </row>
    <row r="45" spans="8:11" x14ac:dyDescent="0.35">
      <c r="I45" s="66" t="s">
        <v>228</v>
      </c>
    </row>
    <row r="46" spans="8:11" x14ac:dyDescent="0.35">
      <c r="I46" t="s">
        <v>11</v>
      </c>
      <c r="J46" t="s">
        <v>25</v>
      </c>
    </row>
    <row r="47" spans="8:11" x14ac:dyDescent="0.35">
      <c r="H47" s="22" t="s">
        <v>4</v>
      </c>
      <c r="I47" s="29">
        <f>K21</f>
        <v>0.15141388174807197</v>
      </c>
      <c r="J47" s="24">
        <v>0.1152</v>
      </c>
      <c r="K47" s="22" t="s">
        <v>4</v>
      </c>
    </row>
    <row r="48" spans="8:11" x14ac:dyDescent="0.35">
      <c r="H48" s="22" t="s">
        <v>5</v>
      </c>
      <c r="I48" s="29">
        <f t="shared" ref="I48:I52" si="13">K22</f>
        <v>8.3790133124510571E-2</v>
      </c>
      <c r="J48" s="24">
        <v>7.3099999999999998E-2</v>
      </c>
      <c r="K48" s="22" t="s">
        <v>5</v>
      </c>
    </row>
    <row r="49" spans="8:11" x14ac:dyDescent="0.35">
      <c r="H49" s="22" t="s">
        <v>6</v>
      </c>
      <c r="I49" s="29">
        <f t="shared" si="13"/>
        <v>9.5869647593785523E-2</v>
      </c>
      <c r="J49" s="24">
        <v>7.0800000000000002E-2</v>
      </c>
      <c r="K49" s="22" t="s">
        <v>6</v>
      </c>
    </row>
    <row r="50" spans="8:11" x14ac:dyDescent="0.35">
      <c r="H50" s="22" t="s">
        <v>7</v>
      </c>
      <c r="I50" s="29">
        <f t="shared" si="13"/>
        <v>0.10806536636794939</v>
      </c>
      <c r="J50" s="24">
        <v>0.12520000000000001</v>
      </c>
      <c r="K50" s="22" t="s">
        <v>7</v>
      </c>
    </row>
    <row r="51" spans="8:11" x14ac:dyDescent="0.35">
      <c r="H51" s="22" t="s">
        <v>9</v>
      </c>
      <c r="I51" s="29">
        <f t="shared" si="13"/>
        <v>0.19297597042513864</v>
      </c>
      <c r="J51" s="24">
        <v>0.1109</v>
      </c>
      <c r="K51" s="22" t="s">
        <v>9</v>
      </c>
    </row>
    <row r="52" spans="8:11" x14ac:dyDescent="0.35">
      <c r="H52" s="22" t="s">
        <v>29</v>
      </c>
      <c r="I52" s="29">
        <f t="shared" si="13"/>
        <v>0.25299145299145298</v>
      </c>
      <c r="J52" s="24">
        <v>7.7499999999999999E-2</v>
      </c>
      <c r="K52" s="22" t="s">
        <v>29</v>
      </c>
    </row>
    <row r="62" spans="8:11" x14ac:dyDescent="0.35">
      <c r="I62" s="66" t="s">
        <v>223</v>
      </c>
    </row>
    <row r="63" spans="8:11" x14ac:dyDescent="0.35">
      <c r="I63" t="s">
        <v>54</v>
      </c>
      <c r="J63" t="s">
        <v>55</v>
      </c>
    </row>
    <row r="64" spans="8:11" x14ac:dyDescent="0.35">
      <c r="H64" s="22" t="s">
        <v>4</v>
      </c>
      <c r="I64" s="29">
        <f>I21</f>
        <v>0.16748071979434448</v>
      </c>
      <c r="J64" s="24">
        <v>1.174471999999982E-2</v>
      </c>
      <c r="K64" s="22" t="s">
        <v>4</v>
      </c>
    </row>
    <row r="65" spans="8:11" x14ac:dyDescent="0.35">
      <c r="H65" s="22" t="s">
        <v>5</v>
      </c>
      <c r="I65" s="29">
        <f t="shared" ref="I65:I69" si="14">I22</f>
        <v>0.22889584964761159</v>
      </c>
      <c r="J65" s="24">
        <v>6.7340024035999591E-2</v>
      </c>
      <c r="K65" s="22" t="s">
        <v>5</v>
      </c>
    </row>
    <row r="66" spans="8:11" x14ac:dyDescent="0.35">
      <c r="H66" s="22" t="s">
        <v>6</v>
      </c>
      <c r="I66" s="29">
        <f t="shared" si="14"/>
        <v>0.18840469874952634</v>
      </c>
      <c r="J66" s="24">
        <v>5.1679807177999582E-2</v>
      </c>
      <c r="K66" s="22" t="s">
        <v>6</v>
      </c>
    </row>
    <row r="67" spans="8:11" x14ac:dyDescent="0.35">
      <c r="H67" s="22" t="s">
        <v>7</v>
      </c>
      <c r="I67" s="29">
        <f t="shared" si="14"/>
        <v>0.23073273589878757</v>
      </c>
      <c r="J67" s="24">
        <v>6.5315988799999669E-2</v>
      </c>
      <c r="K67" s="22" t="s">
        <v>7</v>
      </c>
    </row>
    <row r="68" spans="8:11" x14ac:dyDescent="0.35">
      <c r="H68" s="22" t="s">
        <v>9</v>
      </c>
      <c r="I68" s="29">
        <f t="shared" si="14"/>
        <v>0.24608133086876155</v>
      </c>
      <c r="J68" s="24">
        <v>8.8298519359999883E-2</v>
      </c>
      <c r="K68" s="22" t="s">
        <v>9</v>
      </c>
    </row>
    <row r="69" spans="8:11" x14ac:dyDescent="0.35">
      <c r="H69" s="22" t="s">
        <v>29</v>
      </c>
      <c r="I69" s="29">
        <f t="shared" si="14"/>
        <v>0.25933048433048433</v>
      </c>
      <c r="J69" s="24">
        <v>5.7151958344999754E-2</v>
      </c>
      <c r="K69" s="22" t="s">
        <v>29</v>
      </c>
    </row>
    <row r="76" spans="8:11" x14ac:dyDescent="0.35">
      <c r="I76" s="66" t="s">
        <v>224</v>
      </c>
    </row>
    <row r="77" spans="8:11" x14ac:dyDescent="0.35">
      <c r="I77" t="s">
        <v>11</v>
      </c>
      <c r="J77" t="s">
        <v>55</v>
      </c>
    </row>
    <row r="78" spans="8:11" x14ac:dyDescent="0.35">
      <c r="H78" s="22" t="s">
        <v>4</v>
      </c>
      <c r="I78" s="29">
        <f>K21</f>
        <v>0.15141388174807197</v>
      </c>
      <c r="J78" s="24">
        <v>1.174471999999982E-2</v>
      </c>
      <c r="K78" s="22" t="s">
        <v>4</v>
      </c>
    </row>
    <row r="79" spans="8:11" x14ac:dyDescent="0.35">
      <c r="H79" s="22" t="s">
        <v>5</v>
      </c>
      <c r="I79" s="29">
        <f t="shared" ref="I79:I83" si="15">K22</f>
        <v>8.3790133124510571E-2</v>
      </c>
      <c r="J79" s="24">
        <v>6.7340024035999591E-2</v>
      </c>
      <c r="K79" s="22" t="s">
        <v>5</v>
      </c>
    </row>
    <row r="80" spans="8:11" x14ac:dyDescent="0.35">
      <c r="H80" s="22" t="s">
        <v>6</v>
      </c>
      <c r="I80" s="29">
        <f t="shared" si="15"/>
        <v>9.5869647593785523E-2</v>
      </c>
      <c r="J80" s="24">
        <v>5.1679807177999582E-2</v>
      </c>
      <c r="K80" s="22" t="s">
        <v>6</v>
      </c>
    </row>
    <row r="81" spans="8:11" x14ac:dyDescent="0.35">
      <c r="H81" s="22" t="s">
        <v>7</v>
      </c>
      <c r="I81" s="29">
        <f t="shared" si="15"/>
        <v>0.10806536636794939</v>
      </c>
      <c r="J81" s="24">
        <v>6.5315988799999669E-2</v>
      </c>
      <c r="K81" s="22" t="s">
        <v>7</v>
      </c>
    </row>
    <row r="82" spans="8:11" x14ac:dyDescent="0.35">
      <c r="H82" s="22" t="s">
        <v>9</v>
      </c>
      <c r="I82" s="29">
        <f t="shared" si="15"/>
        <v>0.19297597042513864</v>
      </c>
      <c r="J82" s="24">
        <v>8.8298519359999883E-2</v>
      </c>
      <c r="K82" s="22" t="s">
        <v>9</v>
      </c>
    </row>
    <row r="83" spans="8:11" x14ac:dyDescent="0.35">
      <c r="H83" s="22" t="s">
        <v>29</v>
      </c>
      <c r="I83" s="29">
        <f t="shared" si="15"/>
        <v>0.25299145299145298</v>
      </c>
      <c r="J83" s="24">
        <v>5.7151958344999754E-2</v>
      </c>
      <c r="K83" s="22" t="s">
        <v>29</v>
      </c>
    </row>
    <row r="96" spans="8:11" ht="18.5" x14ac:dyDescent="0.45">
      <c r="J96" s="67" t="s">
        <v>225</v>
      </c>
      <c r="K96" s="13"/>
    </row>
    <row r="99" spans="10:13" x14ac:dyDescent="0.35">
      <c r="K99" t="s">
        <v>54</v>
      </c>
      <c r="L99" t="s">
        <v>56</v>
      </c>
    </row>
    <row r="100" spans="10:13" x14ac:dyDescent="0.35">
      <c r="J100" t="s">
        <v>4</v>
      </c>
      <c r="K100" s="31">
        <v>0.16748071979434448</v>
      </c>
      <c r="L100">
        <v>0.19500000000000006</v>
      </c>
      <c r="M100" s="22" t="s">
        <v>4</v>
      </c>
    </row>
    <row r="101" spans="10:13" x14ac:dyDescent="0.35">
      <c r="J101" t="s">
        <v>5</v>
      </c>
      <c r="K101" s="31">
        <v>0.22889584964761159</v>
      </c>
      <c r="L101">
        <v>0.20110000000000006</v>
      </c>
      <c r="M101" s="22" t="s">
        <v>5</v>
      </c>
    </row>
    <row r="102" spans="10:13" x14ac:dyDescent="0.35">
      <c r="J102" t="s">
        <v>6</v>
      </c>
      <c r="K102" s="31">
        <v>0.18840469874952634</v>
      </c>
      <c r="L102">
        <v>0.10929999999999995</v>
      </c>
      <c r="M102" s="22" t="s">
        <v>6</v>
      </c>
    </row>
    <row r="103" spans="10:13" x14ac:dyDescent="0.35">
      <c r="J103" t="s">
        <v>7</v>
      </c>
      <c r="K103" s="31">
        <v>0.23073273589878757</v>
      </c>
      <c r="L103">
        <v>0.35179999999999989</v>
      </c>
      <c r="M103" s="22" t="s">
        <v>7</v>
      </c>
    </row>
    <row r="104" spans="10:13" x14ac:dyDescent="0.35">
      <c r="J104" t="s">
        <v>9</v>
      </c>
      <c r="K104" s="31">
        <v>0.24608133086876155</v>
      </c>
      <c r="L104">
        <v>0.54380000000000006</v>
      </c>
      <c r="M104" s="22" t="s">
        <v>9</v>
      </c>
    </row>
    <row r="105" spans="10:13" x14ac:dyDescent="0.35">
      <c r="J105" t="s">
        <v>29</v>
      </c>
      <c r="K105" s="31">
        <v>0.25933048433048433</v>
      </c>
      <c r="L105">
        <v>0.33279999999999998</v>
      </c>
      <c r="M105" s="22" t="s">
        <v>29</v>
      </c>
    </row>
    <row r="106" spans="10:13" x14ac:dyDescent="0.35">
      <c r="K106" s="25"/>
      <c r="M106" s="22"/>
    </row>
    <row r="107" spans="10:13" x14ac:dyDescent="0.35">
      <c r="K107" s="25"/>
      <c r="M107" s="22"/>
    </row>
    <row r="108" spans="10:13" x14ac:dyDescent="0.35">
      <c r="K108" s="25"/>
      <c r="M108" s="22"/>
    </row>
    <row r="109" spans="10:13" x14ac:dyDescent="0.35">
      <c r="K109" s="25"/>
      <c r="M109" s="22"/>
    </row>
    <row r="110" spans="10:13" x14ac:dyDescent="0.35">
      <c r="K110" s="25"/>
      <c r="M110" s="22"/>
    </row>
    <row r="111" spans="10:13" x14ac:dyDescent="0.35">
      <c r="K111" s="25"/>
      <c r="M111" s="22"/>
    </row>
    <row r="112" spans="10:13" x14ac:dyDescent="0.35">
      <c r="K112" s="25"/>
    </row>
    <row r="113" spans="10:13" x14ac:dyDescent="0.35">
      <c r="K113" s="25"/>
    </row>
    <row r="114" spans="10:13" x14ac:dyDescent="0.35">
      <c r="K114" s="25"/>
    </row>
    <row r="115" spans="10:13" x14ac:dyDescent="0.35">
      <c r="K115" s="25"/>
    </row>
    <row r="116" spans="10:13" x14ac:dyDescent="0.35">
      <c r="K116" s="25"/>
    </row>
    <row r="117" spans="10:13" x14ac:dyDescent="0.35">
      <c r="K117" s="25"/>
    </row>
    <row r="118" spans="10:13" x14ac:dyDescent="0.35">
      <c r="J118" s="66" t="s">
        <v>226</v>
      </c>
      <c r="K118" s="25"/>
    </row>
    <row r="119" spans="10:13" x14ac:dyDescent="0.35">
      <c r="K119" s="25" t="s">
        <v>11</v>
      </c>
      <c r="L119" t="s">
        <v>56</v>
      </c>
    </row>
    <row r="120" spans="10:13" x14ac:dyDescent="0.35">
      <c r="J120" t="s">
        <v>4</v>
      </c>
      <c r="K120" s="31">
        <v>0.15141388174807197</v>
      </c>
      <c r="L120">
        <v>0.19500000000000006</v>
      </c>
      <c r="M120" s="22" t="s">
        <v>4</v>
      </c>
    </row>
    <row r="121" spans="10:13" x14ac:dyDescent="0.35">
      <c r="J121" t="s">
        <v>5</v>
      </c>
      <c r="K121" s="31">
        <v>8.3790133124510571E-2</v>
      </c>
      <c r="L121">
        <v>0.20110000000000006</v>
      </c>
      <c r="M121" s="22" t="s">
        <v>5</v>
      </c>
    </row>
    <row r="122" spans="10:13" x14ac:dyDescent="0.35">
      <c r="J122" t="s">
        <v>6</v>
      </c>
      <c r="K122" s="31">
        <v>9.5869647593785523E-2</v>
      </c>
      <c r="L122">
        <v>0.10929999999999995</v>
      </c>
      <c r="M122" s="22" t="s">
        <v>6</v>
      </c>
    </row>
    <row r="123" spans="10:13" x14ac:dyDescent="0.35">
      <c r="J123" t="s">
        <v>7</v>
      </c>
      <c r="K123" s="31">
        <v>0.10806536636794939</v>
      </c>
      <c r="L123">
        <v>0.35179999999999989</v>
      </c>
      <c r="M123" s="22" t="s">
        <v>7</v>
      </c>
    </row>
    <row r="124" spans="10:13" x14ac:dyDescent="0.35">
      <c r="J124" t="s">
        <v>9</v>
      </c>
      <c r="K124" s="31">
        <v>0.19297597042513864</v>
      </c>
      <c r="L124">
        <v>0.54380000000000006</v>
      </c>
      <c r="M124" s="22" t="s">
        <v>9</v>
      </c>
    </row>
    <row r="125" spans="10:13" x14ac:dyDescent="0.35">
      <c r="J125" t="s">
        <v>29</v>
      </c>
      <c r="K125" s="31">
        <v>0.25299145299145298</v>
      </c>
      <c r="L125">
        <v>0.33279999999999998</v>
      </c>
      <c r="M125" s="22" t="s">
        <v>29</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33DCD-7F1B-44EC-8A88-B1386A4726B5}">
  <dimension ref="A1:AA57"/>
  <sheetViews>
    <sheetView topLeftCell="C26" workbookViewId="0">
      <selection activeCell="T43" sqref="T43"/>
    </sheetView>
  </sheetViews>
  <sheetFormatPr defaultRowHeight="12.5" x14ac:dyDescent="0.25"/>
  <cols>
    <col min="1" max="16384" width="8.7265625" style="62"/>
  </cols>
  <sheetData>
    <row r="1" spans="1:27" s="64" customFormat="1" ht="75" x14ac:dyDescent="0.25">
      <c r="A1" s="64" t="s">
        <v>88</v>
      </c>
      <c r="B1" s="64" t="s">
        <v>222</v>
      </c>
      <c r="C1" s="64" t="s">
        <v>221</v>
      </c>
      <c r="D1" s="64" t="s">
        <v>220</v>
      </c>
      <c r="E1" s="64" t="s">
        <v>219</v>
      </c>
      <c r="F1" s="64" t="s">
        <v>218</v>
      </c>
      <c r="K1" s="65" t="s">
        <v>217</v>
      </c>
      <c r="L1" s="64" t="s">
        <v>198</v>
      </c>
      <c r="M1" s="64" t="s">
        <v>9</v>
      </c>
      <c r="N1" s="64" t="s">
        <v>168</v>
      </c>
      <c r="O1" s="64" t="s">
        <v>163</v>
      </c>
      <c r="P1" s="64" t="s">
        <v>165</v>
      </c>
      <c r="Q1" s="64" t="s">
        <v>160</v>
      </c>
      <c r="R1" s="64" t="s">
        <v>171</v>
      </c>
      <c r="T1" s="64" t="s">
        <v>216</v>
      </c>
      <c r="U1" s="64" t="s">
        <v>198</v>
      </c>
      <c r="V1" s="64" t="s">
        <v>9</v>
      </c>
      <c r="W1" s="64" t="s">
        <v>168</v>
      </c>
      <c r="X1" s="64" t="s">
        <v>163</v>
      </c>
      <c r="Y1" s="64" t="s">
        <v>165</v>
      </c>
      <c r="Z1" s="64" t="s">
        <v>160</v>
      </c>
      <c r="AA1" s="64" t="s">
        <v>171</v>
      </c>
    </row>
    <row r="2" spans="1:27" x14ac:dyDescent="0.25">
      <c r="A2" s="62" t="s">
        <v>151</v>
      </c>
      <c r="B2" s="62">
        <v>111</v>
      </c>
      <c r="C2" s="62">
        <v>2015</v>
      </c>
      <c r="D2" s="62">
        <v>18206.025000000001</v>
      </c>
      <c r="E2" s="62">
        <v>3922.65</v>
      </c>
      <c r="F2" s="63">
        <f t="shared" ref="F2:F33" si="0">E2/D2*100</f>
        <v>21.545889341577855</v>
      </c>
      <c r="K2" s="62">
        <v>2015</v>
      </c>
      <c r="L2" s="63">
        <f t="shared" ref="L2:L9" si="1">F2</f>
        <v>21.545889341577855</v>
      </c>
      <c r="M2" s="63">
        <f t="shared" ref="M2:M9" si="2">F10</f>
        <v>13.854933737567659</v>
      </c>
      <c r="N2" s="63">
        <f t="shared" ref="N2:N9" si="3">F18</f>
        <v>21.318876362789478</v>
      </c>
      <c r="O2" s="63">
        <f t="shared" ref="O2:O9" si="4">F26</f>
        <v>24.238574374293663</v>
      </c>
      <c r="P2" s="63">
        <f t="shared" ref="P2:P9" si="5">F34</f>
        <v>21.474339341108099</v>
      </c>
      <c r="Q2" s="63">
        <f t="shared" ref="Q2:Q9" si="6">F42</f>
        <v>26.865571664457384</v>
      </c>
      <c r="R2" s="63">
        <f t="shared" ref="R2:R9" si="7">F50</f>
        <v>23.734894610107482</v>
      </c>
      <c r="T2" s="62">
        <v>2015</v>
      </c>
      <c r="U2" s="62">
        <f t="shared" ref="U2:AA9" si="8">L2/L$6</f>
        <v>0.94588898458561466</v>
      </c>
      <c r="V2" s="62">
        <f t="shared" si="8"/>
        <v>0.97457247886218012</v>
      </c>
      <c r="W2" s="62">
        <f t="shared" si="8"/>
        <v>0.92047687690711977</v>
      </c>
      <c r="X2" s="62">
        <f t="shared" si="8"/>
        <v>0.98797651416912025</v>
      </c>
      <c r="Y2" s="62">
        <f t="shared" si="8"/>
        <v>0.93399174502402182</v>
      </c>
      <c r="Z2" s="62">
        <f t="shared" si="8"/>
        <v>0.96897366286601949</v>
      </c>
      <c r="AA2" s="62">
        <f t="shared" si="8"/>
        <v>0.99657560555557123</v>
      </c>
    </row>
    <row r="3" spans="1:27" x14ac:dyDescent="0.25">
      <c r="A3" s="62" t="s">
        <v>151</v>
      </c>
      <c r="B3" s="62">
        <v>111</v>
      </c>
      <c r="C3" s="62">
        <v>2016</v>
      </c>
      <c r="D3" s="62">
        <v>18695.099999999999</v>
      </c>
      <c r="E3" s="62">
        <v>3919.85</v>
      </c>
      <c r="F3" s="63">
        <f t="shared" si="0"/>
        <v>20.96725880043434</v>
      </c>
      <c r="K3" s="62">
        <v>2016</v>
      </c>
      <c r="L3" s="63">
        <f t="shared" si="1"/>
        <v>20.96725880043434</v>
      </c>
      <c r="M3" s="63">
        <f t="shared" si="2"/>
        <v>12.469260465695506</v>
      </c>
      <c r="N3" s="63">
        <f t="shared" si="3"/>
        <v>21.208086014728782</v>
      </c>
      <c r="O3" s="63">
        <f t="shared" si="4"/>
        <v>23.997311100761152</v>
      </c>
      <c r="P3" s="63">
        <f t="shared" si="5"/>
        <v>22.456635768525175</v>
      </c>
      <c r="Q3" s="63">
        <f t="shared" si="6"/>
        <v>28.182852081123571</v>
      </c>
      <c r="R3" s="63">
        <f t="shared" si="7"/>
        <v>24.243642432835014</v>
      </c>
      <c r="T3" s="62">
        <v>2016</v>
      </c>
      <c r="U3" s="62">
        <f t="shared" si="8"/>
        <v>0.92048644740854491</v>
      </c>
      <c r="V3" s="62">
        <f t="shared" si="8"/>
        <v>0.87710257672906522</v>
      </c>
      <c r="W3" s="62">
        <f t="shared" si="8"/>
        <v>0.91569332491127631</v>
      </c>
      <c r="X3" s="62">
        <f t="shared" si="8"/>
        <v>0.97814250147922888</v>
      </c>
      <c r="Y3" s="62">
        <f t="shared" si="8"/>
        <v>0.97671514339269061</v>
      </c>
      <c r="Z3" s="62">
        <f t="shared" si="8"/>
        <v>1.0164846574691002</v>
      </c>
      <c r="AA3" s="62">
        <f t="shared" si="8"/>
        <v>1.0179367987623809</v>
      </c>
    </row>
    <row r="4" spans="1:27" x14ac:dyDescent="0.25">
      <c r="A4" s="62" t="s">
        <v>151</v>
      </c>
      <c r="B4" s="62">
        <v>111</v>
      </c>
      <c r="C4" s="62">
        <v>2017</v>
      </c>
      <c r="D4" s="62">
        <v>19477.349999999999</v>
      </c>
      <c r="E4" s="62">
        <v>4217.6499999999996</v>
      </c>
      <c r="F4" s="63">
        <f t="shared" si="0"/>
        <v>21.65412645970833</v>
      </c>
      <c r="K4" s="62">
        <v>2017</v>
      </c>
      <c r="L4" s="63">
        <f t="shared" si="1"/>
        <v>21.65412645970833</v>
      </c>
      <c r="M4" s="63">
        <f t="shared" si="2"/>
        <v>13.677789245892583</v>
      </c>
      <c r="N4" s="63">
        <f t="shared" si="3"/>
        <v>20.544983941613467</v>
      </c>
      <c r="O4" s="63">
        <f t="shared" si="4"/>
        <v>23.955956243342843</v>
      </c>
      <c r="P4" s="63">
        <f t="shared" si="5"/>
        <v>23.203328010650736</v>
      </c>
      <c r="Q4" s="63">
        <f t="shared" si="6"/>
        <v>28.215539359180436</v>
      </c>
      <c r="R4" s="63">
        <f t="shared" si="7"/>
        <v>23.314655068594021</v>
      </c>
      <c r="T4" s="62">
        <v>2017</v>
      </c>
      <c r="U4" s="62">
        <f t="shared" si="8"/>
        <v>0.95064071685991636</v>
      </c>
      <c r="V4" s="62">
        <f t="shared" si="8"/>
        <v>0.96211192512452892</v>
      </c>
      <c r="W4" s="62">
        <f t="shared" si="8"/>
        <v>0.88706282324012919</v>
      </c>
      <c r="X4" s="62">
        <f t="shared" si="8"/>
        <v>0.97645685663703741</v>
      </c>
      <c r="Y4" s="62">
        <f t="shared" si="8"/>
        <v>1.0091913178230592</v>
      </c>
      <c r="Z4" s="62">
        <f t="shared" si="8"/>
        <v>1.0176636054529162</v>
      </c>
      <c r="AA4" s="62">
        <f t="shared" si="8"/>
        <v>0.97893067885832663</v>
      </c>
    </row>
    <row r="5" spans="1:27" x14ac:dyDescent="0.25">
      <c r="A5" s="62" t="s">
        <v>151</v>
      </c>
      <c r="B5" s="62">
        <v>111</v>
      </c>
      <c r="C5" s="62">
        <v>2018</v>
      </c>
      <c r="D5" s="62">
        <v>20533.075000000001</v>
      </c>
      <c r="E5" s="62">
        <v>4566.7</v>
      </c>
      <c r="F5" s="63">
        <f t="shared" si="0"/>
        <v>22.240701891947502</v>
      </c>
      <c r="K5" s="62">
        <v>2018</v>
      </c>
      <c r="L5" s="63">
        <f t="shared" si="1"/>
        <v>22.240701891947502</v>
      </c>
      <c r="M5" s="63">
        <f t="shared" si="2"/>
        <v>12.625323883730955</v>
      </c>
      <c r="N5" s="63">
        <f t="shared" si="3"/>
        <v>20.754993217128888</v>
      </c>
      <c r="O5" s="63">
        <f t="shared" si="4"/>
        <v>24.356992378433791</v>
      </c>
      <c r="P5" s="63">
        <f t="shared" si="5"/>
        <v>23.319782024409065</v>
      </c>
      <c r="Q5" s="63">
        <f t="shared" si="6"/>
        <v>27.45934688045077</v>
      </c>
      <c r="R5" s="63">
        <f t="shared" si="7"/>
        <v>22.800095360004786</v>
      </c>
      <c r="T5" s="62">
        <v>2018</v>
      </c>
      <c r="U5" s="62">
        <f t="shared" si="8"/>
        <v>0.9763920437690774</v>
      </c>
      <c r="V5" s="62">
        <f t="shared" si="8"/>
        <v>0.88808026273286811</v>
      </c>
      <c r="W5" s="62">
        <f t="shared" si="8"/>
        <v>0.89613031248104291</v>
      </c>
      <c r="X5" s="62">
        <f t="shared" si="8"/>
        <v>0.99280329173196691</v>
      </c>
      <c r="Y5" s="62">
        <f t="shared" si="8"/>
        <v>1.0142562972758604</v>
      </c>
      <c r="Z5" s="62">
        <f t="shared" si="8"/>
        <v>0.99038964288483866</v>
      </c>
      <c r="AA5" s="62">
        <f t="shared" si="8"/>
        <v>0.95732545744885633</v>
      </c>
    </row>
    <row r="6" spans="1:27" x14ac:dyDescent="0.25">
      <c r="A6" s="62" t="s">
        <v>151</v>
      </c>
      <c r="B6" s="62">
        <v>111</v>
      </c>
      <c r="C6" s="62">
        <v>2019</v>
      </c>
      <c r="D6" s="62">
        <v>21380.95</v>
      </c>
      <c r="E6" s="62">
        <v>4870.25</v>
      </c>
      <c r="F6" s="63">
        <f t="shared" si="0"/>
        <v>22.778454652389161</v>
      </c>
      <c r="K6" s="62">
        <v>2019</v>
      </c>
      <c r="L6" s="63">
        <f t="shared" si="1"/>
        <v>22.778454652389161</v>
      </c>
      <c r="M6" s="63">
        <f t="shared" si="2"/>
        <v>14.216422111307089</v>
      </c>
      <c r="N6" s="63">
        <f t="shared" si="3"/>
        <v>23.16068648505621</v>
      </c>
      <c r="O6" s="63">
        <f t="shared" si="4"/>
        <v>24.533553203618503</v>
      </c>
      <c r="P6" s="63">
        <f t="shared" si="5"/>
        <v>22.992001220049101</v>
      </c>
      <c r="Q6" s="63">
        <f t="shared" si="6"/>
        <v>27.72580173644214</v>
      </c>
      <c r="R6" s="63">
        <f t="shared" si="7"/>
        <v>23.816451534427983</v>
      </c>
      <c r="T6" s="62">
        <v>2019</v>
      </c>
      <c r="U6" s="62">
        <f t="shared" si="8"/>
        <v>1</v>
      </c>
      <c r="V6" s="62">
        <f t="shared" si="8"/>
        <v>1</v>
      </c>
      <c r="W6" s="62">
        <f t="shared" si="8"/>
        <v>1</v>
      </c>
      <c r="X6" s="62">
        <f t="shared" si="8"/>
        <v>1</v>
      </c>
      <c r="Y6" s="62">
        <f t="shared" si="8"/>
        <v>1</v>
      </c>
      <c r="Z6" s="62">
        <f t="shared" si="8"/>
        <v>1</v>
      </c>
      <c r="AA6" s="62">
        <f t="shared" si="8"/>
        <v>1</v>
      </c>
    </row>
    <row r="7" spans="1:27" x14ac:dyDescent="0.25">
      <c r="A7" s="62" t="s">
        <v>151</v>
      </c>
      <c r="B7" s="62">
        <v>111</v>
      </c>
      <c r="C7" s="62">
        <v>2020</v>
      </c>
      <c r="D7" s="62">
        <v>21060.45</v>
      </c>
      <c r="E7" s="62">
        <v>6394.0249999999996</v>
      </c>
      <c r="F7" s="63">
        <f t="shared" si="0"/>
        <v>30.360343677366814</v>
      </c>
      <c r="K7" s="62">
        <v>2020</v>
      </c>
      <c r="L7" s="63">
        <f t="shared" si="1"/>
        <v>30.360343677366814</v>
      </c>
      <c r="M7" s="63">
        <f t="shared" si="2"/>
        <v>21.94796723919389</v>
      </c>
      <c r="N7" s="63">
        <f t="shared" si="3"/>
        <v>25.692901583343076</v>
      </c>
      <c r="O7" s="63">
        <f t="shared" si="4"/>
        <v>29.317798633359075</v>
      </c>
      <c r="P7" s="63">
        <f t="shared" si="5"/>
        <v>31.080302489249501</v>
      </c>
      <c r="Q7" s="63">
        <f t="shared" si="6"/>
        <v>32.530444325394406</v>
      </c>
      <c r="R7" s="63">
        <f t="shared" si="7"/>
        <v>28.606453194083304</v>
      </c>
      <c r="T7" s="62">
        <v>2020</v>
      </c>
      <c r="U7" s="62">
        <f t="shared" si="8"/>
        <v>1.3328535293847255</v>
      </c>
      <c r="V7" s="62">
        <f t="shared" si="8"/>
        <v>1.5438460582664808</v>
      </c>
      <c r="W7" s="62">
        <f t="shared" si="8"/>
        <v>1.10933247163985</v>
      </c>
      <c r="X7" s="62">
        <f t="shared" si="8"/>
        <v>1.1950082562453666</v>
      </c>
      <c r="Y7" s="62">
        <f t="shared" si="8"/>
        <v>1.3517876148226442</v>
      </c>
      <c r="Z7" s="62">
        <f t="shared" si="8"/>
        <v>1.1732913852095088</v>
      </c>
      <c r="AA7" s="62">
        <f t="shared" si="8"/>
        <v>1.201121550485013</v>
      </c>
    </row>
    <row r="8" spans="1:27" x14ac:dyDescent="0.25">
      <c r="A8" s="62" t="s">
        <v>151</v>
      </c>
      <c r="B8" s="62">
        <v>111</v>
      </c>
      <c r="C8" s="62">
        <v>2021</v>
      </c>
      <c r="D8" s="62">
        <v>23315.075000000001</v>
      </c>
      <c r="E8" s="62">
        <v>6151.45</v>
      </c>
      <c r="F8" s="63">
        <f t="shared" si="0"/>
        <v>26.384002624911133</v>
      </c>
      <c r="K8" s="62">
        <v>2021</v>
      </c>
      <c r="L8" s="63">
        <f t="shared" si="1"/>
        <v>26.384002624911133</v>
      </c>
      <c r="M8" s="63">
        <f t="shared" si="2"/>
        <v>20.288946660405962</v>
      </c>
      <c r="N8" s="63">
        <f t="shared" si="3"/>
        <v>26.191684475072236</v>
      </c>
      <c r="O8" s="63">
        <f t="shared" si="4"/>
        <v>29.92532796557229</v>
      </c>
      <c r="P8" s="63">
        <f t="shared" si="5"/>
        <v>30.22880489952308</v>
      </c>
      <c r="Q8" s="63">
        <f t="shared" si="6"/>
        <v>31.384988476995762</v>
      </c>
      <c r="R8" s="63">
        <f t="shared" si="7"/>
        <v>26.013844397195324</v>
      </c>
      <c r="T8" s="62">
        <v>2021</v>
      </c>
      <c r="U8" s="62">
        <f t="shared" si="8"/>
        <v>1.158287646266811</v>
      </c>
      <c r="V8" s="62">
        <f t="shared" si="8"/>
        <v>1.4271485822209138</v>
      </c>
      <c r="W8" s="62">
        <f t="shared" si="8"/>
        <v>1.1308682275878004</v>
      </c>
      <c r="X8" s="62">
        <f t="shared" si="8"/>
        <v>1.2197714581823615</v>
      </c>
      <c r="Y8" s="62">
        <f t="shared" si="8"/>
        <v>1.3147531008811648</v>
      </c>
      <c r="Z8" s="62">
        <f t="shared" si="8"/>
        <v>1.1319776710277805</v>
      </c>
      <c r="AA8" s="62">
        <f t="shared" si="8"/>
        <v>1.0922636547930278</v>
      </c>
    </row>
    <row r="9" spans="1:27" x14ac:dyDescent="0.25">
      <c r="A9" s="62" t="s">
        <v>151</v>
      </c>
      <c r="B9" s="62">
        <v>111</v>
      </c>
      <c r="C9" s="62">
        <v>2022</v>
      </c>
      <c r="D9" s="62">
        <v>25457.598999999998</v>
      </c>
      <c r="E9" s="62">
        <v>5079.5591000000004</v>
      </c>
      <c r="F9" s="63">
        <f t="shared" si="0"/>
        <v>19.953017171807918</v>
      </c>
      <c r="K9" s="62">
        <v>2022</v>
      </c>
      <c r="L9" s="63">
        <f t="shared" si="1"/>
        <v>19.953017171807918</v>
      </c>
      <c r="M9" s="63">
        <f t="shared" si="2"/>
        <v>14.193891935633513</v>
      </c>
      <c r="N9" s="63">
        <f t="shared" si="3"/>
        <v>22.751316421340565</v>
      </c>
      <c r="O9" s="63">
        <f t="shared" si="4"/>
        <v>24.777528356711887</v>
      </c>
      <c r="P9" s="63">
        <f t="shared" si="5"/>
        <v>26.120241012040335</v>
      </c>
      <c r="Q9" s="63">
        <f t="shared" si="6"/>
        <v>30.954695614368781</v>
      </c>
      <c r="R9" s="63">
        <f t="shared" si="7"/>
        <v>23.690382980207488</v>
      </c>
      <c r="T9" s="62">
        <v>2022</v>
      </c>
      <c r="U9" s="62">
        <f t="shared" si="8"/>
        <v>0.87596008931690672</v>
      </c>
      <c r="V9" s="62">
        <f t="shared" si="8"/>
        <v>0.99841520070963163</v>
      </c>
      <c r="W9" s="62">
        <f t="shared" si="8"/>
        <v>0.98232478713531313</v>
      </c>
      <c r="X9" s="62">
        <f t="shared" si="8"/>
        <v>1.0099445502682995</v>
      </c>
      <c r="Y9" s="62">
        <f t="shared" si="8"/>
        <v>1.1360577429538148</v>
      </c>
      <c r="Z9" s="62">
        <f t="shared" si="8"/>
        <v>1.1164580887009179</v>
      </c>
      <c r="AA9" s="62">
        <f t="shared" si="8"/>
        <v>0.99470666089621884</v>
      </c>
    </row>
    <row r="10" spans="1:27" x14ac:dyDescent="0.25">
      <c r="A10" s="62" t="s">
        <v>154</v>
      </c>
      <c r="B10" s="62">
        <v>112</v>
      </c>
      <c r="C10" s="62">
        <v>2015</v>
      </c>
      <c r="D10" s="62">
        <v>1920.998</v>
      </c>
      <c r="E10" s="62">
        <v>266.15300000000002</v>
      </c>
      <c r="F10" s="63">
        <f t="shared" si="0"/>
        <v>13.854933737567659</v>
      </c>
    </row>
    <row r="11" spans="1:27" x14ac:dyDescent="0.25">
      <c r="A11" s="62" t="s">
        <v>154</v>
      </c>
      <c r="B11" s="62">
        <v>112</v>
      </c>
      <c r="C11" s="62">
        <v>2016</v>
      </c>
      <c r="D11" s="62">
        <v>1999.461</v>
      </c>
      <c r="E11" s="62">
        <v>249.31800000000001</v>
      </c>
      <c r="F11" s="63">
        <f t="shared" si="0"/>
        <v>12.469260465695506</v>
      </c>
    </row>
    <row r="12" spans="1:27" x14ac:dyDescent="0.25">
      <c r="A12" s="62" t="s">
        <v>154</v>
      </c>
      <c r="B12" s="62">
        <v>112</v>
      </c>
      <c r="C12" s="62">
        <v>2017</v>
      </c>
      <c r="D12" s="62">
        <v>2085.0079999999998</v>
      </c>
      <c r="E12" s="62">
        <v>285.18299999999999</v>
      </c>
      <c r="F12" s="63">
        <f t="shared" si="0"/>
        <v>13.677789245892583</v>
      </c>
    </row>
    <row r="13" spans="1:27" x14ac:dyDescent="0.25">
      <c r="A13" s="62" t="s">
        <v>154</v>
      </c>
      <c r="B13" s="62">
        <v>112</v>
      </c>
      <c r="C13" s="62">
        <v>2018</v>
      </c>
      <c r="D13" s="62">
        <v>2157.41</v>
      </c>
      <c r="E13" s="62">
        <v>272.38</v>
      </c>
      <c r="F13" s="63">
        <f t="shared" si="0"/>
        <v>12.625323883730955</v>
      </c>
    </row>
    <row r="14" spans="1:27" x14ac:dyDescent="0.25">
      <c r="A14" s="62" t="s">
        <v>154</v>
      </c>
      <c r="B14" s="62">
        <v>112</v>
      </c>
      <c r="C14" s="62">
        <v>2019</v>
      </c>
      <c r="D14" s="62">
        <v>2238.348</v>
      </c>
      <c r="E14" s="62">
        <v>318.21300000000002</v>
      </c>
      <c r="F14" s="63">
        <f t="shared" si="0"/>
        <v>14.216422111307089</v>
      </c>
    </row>
    <row r="15" spans="1:27" x14ac:dyDescent="0.25">
      <c r="A15" s="62" t="s">
        <v>154</v>
      </c>
      <c r="B15" s="62">
        <v>112</v>
      </c>
      <c r="C15" s="62">
        <v>2020</v>
      </c>
      <c r="D15" s="62">
        <v>2109.5940000000001</v>
      </c>
      <c r="E15" s="62">
        <v>463.01299999999998</v>
      </c>
      <c r="F15" s="63">
        <f t="shared" si="0"/>
        <v>21.94796723919389</v>
      </c>
    </row>
    <row r="16" spans="1:27" x14ac:dyDescent="0.25">
      <c r="A16" s="62" t="s">
        <v>154</v>
      </c>
      <c r="B16" s="62">
        <v>112</v>
      </c>
      <c r="C16" s="62">
        <v>2021</v>
      </c>
      <c r="D16" s="62">
        <v>2270.2460000000001</v>
      </c>
      <c r="E16" s="62">
        <v>460.60899999999998</v>
      </c>
      <c r="F16" s="63">
        <f t="shared" si="0"/>
        <v>20.288946660405962</v>
      </c>
    </row>
    <row r="17" spans="1:6" x14ac:dyDescent="0.25">
      <c r="A17" s="62" t="s">
        <v>154</v>
      </c>
      <c r="B17" s="62">
        <v>112</v>
      </c>
      <c r="C17" s="62">
        <v>2022</v>
      </c>
      <c r="D17" s="62">
        <v>2483.3791999999999</v>
      </c>
      <c r="E17" s="62">
        <v>352.48815999999999</v>
      </c>
      <c r="F17" s="63">
        <f t="shared" si="0"/>
        <v>14.193891935633513</v>
      </c>
    </row>
    <row r="18" spans="1:6" x14ac:dyDescent="0.25">
      <c r="A18" s="62" t="s">
        <v>168</v>
      </c>
      <c r="B18" s="62">
        <v>132</v>
      </c>
      <c r="C18" s="62">
        <v>2015</v>
      </c>
      <c r="D18" s="62">
        <v>2198.4319999999998</v>
      </c>
      <c r="E18" s="62">
        <v>468.68099999999998</v>
      </c>
      <c r="F18" s="63">
        <f t="shared" si="0"/>
        <v>21.318876362789478</v>
      </c>
    </row>
    <row r="19" spans="1:6" x14ac:dyDescent="0.25">
      <c r="A19" s="62" t="s">
        <v>168</v>
      </c>
      <c r="B19" s="62">
        <v>132</v>
      </c>
      <c r="C19" s="62">
        <v>2016</v>
      </c>
      <c r="D19" s="62">
        <v>2234.1289999999999</v>
      </c>
      <c r="E19" s="62">
        <v>473.81599999999997</v>
      </c>
      <c r="F19" s="63">
        <f t="shared" si="0"/>
        <v>21.208086014728782</v>
      </c>
    </row>
    <row r="20" spans="1:6" x14ac:dyDescent="0.25">
      <c r="A20" s="62" t="s">
        <v>168</v>
      </c>
      <c r="B20" s="62">
        <v>132</v>
      </c>
      <c r="C20" s="62">
        <v>2017</v>
      </c>
      <c r="D20" s="62">
        <v>2297.2420000000002</v>
      </c>
      <c r="E20" s="62">
        <v>471.96800000000002</v>
      </c>
      <c r="F20" s="63">
        <f t="shared" si="0"/>
        <v>20.544983941613467</v>
      </c>
    </row>
    <row r="21" spans="1:6" x14ac:dyDescent="0.25">
      <c r="A21" s="62" t="s">
        <v>168</v>
      </c>
      <c r="B21" s="62">
        <v>132</v>
      </c>
      <c r="C21" s="62">
        <v>2018</v>
      </c>
      <c r="D21" s="62">
        <v>2363.306</v>
      </c>
      <c r="E21" s="62">
        <v>490.50400000000002</v>
      </c>
      <c r="F21" s="63">
        <f t="shared" si="0"/>
        <v>20.754993217128888</v>
      </c>
    </row>
    <row r="22" spans="1:6" x14ac:dyDescent="0.25">
      <c r="A22" s="62" t="s">
        <v>168</v>
      </c>
      <c r="B22" s="62">
        <v>132</v>
      </c>
      <c r="C22" s="62">
        <v>2019</v>
      </c>
      <c r="D22" s="62">
        <v>2437.6350000000002</v>
      </c>
      <c r="E22" s="62">
        <v>564.57299999999998</v>
      </c>
      <c r="F22" s="63">
        <f t="shared" si="0"/>
        <v>23.16068648505621</v>
      </c>
    </row>
    <row r="23" spans="1:6" x14ac:dyDescent="0.25">
      <c r="A23" s="62" t="s">
        <v>168</v>
      </c>
      <c r="B23" s="62">
        <v>132</v>
      </c>
      <c r="C23" s="62">
        <v>2020</v>
      </c>
      <c r="D23" s="62">
        <v>2309.67</v>
      </c>
      <c r="E23" s="62">
        <v>593.42124000000001</v>
      </c>
      <c r="F23" s="63">
        <f t="shared" si="0"/>
        <v>25.692901583343076</v>
      </c>
    </row>
    <row r="24" spans="1:6" x14ac:dyDescent="0.25">
      <c r="A24" s="62" t="s">
        <v>168</v>
      </c>
      <c r="B24" s="62">
        <v>132</v>
      </c>
      <c r="C24" s="62">
        <v>2021</v>
      </c>
      <c r="D24" s="62">
        <v>2498.8200000000002</v>
      </c>
      <c r="E24" s="62">
        <v>654.48305000000005</v>
      </c>
      <c r="F24" s="63">
        <f t="shared" si="0"/>
        <v>26.191684475072236</v>
      </c>
    </row>
    <row r="25" spans="1:6" x14ac:dyDescent="0.25">
      <c r="A25" s="62" t="s">
        <v>168</v>
      </c>
      <c r="B25" s="62">
        <v>132</v>
      </c>
      <c r="C25" s="62">
        <v>2022</v>
      </c>
      <c r="D25" s="62">
        <v>2631.3004000000001</v>
      </c>
      <c r="E25" s="62">
        <v>598.65548000000001</v>
      </c>
      <c r="F25" s="63">
        <f t="shared" si="0"/>
        <v>22.751316421340565</v>
      </c>
    </row>
    <row r="26" spans="1:6" x14ac:dyDescent="0.25">
      <c r="A26" s="62" t="s">
        <v>163</v>
      </c>
      <c r="B26" s="62">
        <v>134</v>
      </c>
      <c r="C26" s="62">
        <v>2015</v>
      </c>
      <c r="D26" s="62">
        <v>3026.18</v>
      </c>
      <c r="E26" s="62">
        <v>733.50288999999998</v>
      </c>
      <c r="F26" s="63">
        <f t="shared" si="0"/>
        <v>24.238574374293663</v>
      </c>
    </row>
    <row r="27" spans="1:6" x14ac:dyDescent="0.25">
      <c r="A27" s="62" t="s">
        <v>163</v>
      </c>
      <c r="B27" s="62">
        <v>134</v>
      </c>
      <c r="C27" s="62">
        <v>2016</v>
      </c>
      <c r="D27" s="62">
        <v>3134.74</v>
      </c>
      <c r="E27" s="62">
        <v>752.25331000000006</v>
      </c>
      <c r="F27" s="63">
        <f t="shared" si="0"/>
        <v>23.997311100761152</v>
      </c>
    </row>
    <row r="28" spans="1:6" x14ac:dyDescent="0.25">
      <c r="A28" s="62" t="s">
        <v>163</v>
      </c>
      <c r="B28" s="62">
        <v>134</v>
      </c>
      <c r="C28" s="62">
        <v>2017</v>
      </c>
      <c r="D28" s="62">
        <v>3267.16</v>
      </c>
      <c r="E28" s="62">
        <v>782.67942000000005</v>
      </c>
      <c r="F28" s="63">
        <f t="shared" si="0"/>
        <v>23.955956243342843</v>
      </c>
    </row>
    <row r="29" spans="1:6" x14ac:dyDescent="0.25">
      <c r="A29" s="62" t="s">
        <v>163</v>
      </c>
      <c r="B29" s="62">
        <v>134</v>
      </c>
      <c r="C29" s="62">
        <v>2018</v>
      </c>
      <c r="D29" s="62">
        <v>3365.45</v>
      </c>
      <c r="E29" s="62">
        <v>819.72239999999999</v>
      </c>
      <c r="F29" s="63">
        <f t="shared" si="0"/>
        <v>24.356992378433791</v>
      </c>
    </row>
    <row r="30" spans="1:6" x14ac:dyDescent="0.25">
      <c r="A30" s="62" t="s">
        <v>163</v>
      </c>
      <c r="B30" s="62">
        <v>134</v>
      </c>
      <c r="C30" s="62">
        <v>2019</v>
      </c>
      <c r="D30" s="62">
        <v>3473.26</v>
      </c>
      <c r="E30" s="62">
        <v>852.11409000000003</v>
      </c>
      <c r="F30" s="63">
        <f t="shared" si="0"/>
        <v>24.533553203618503</v>
      </c>
    </row>
    <row r="31" spans="1:6" x14ac:dyDescent="0.25">
      <c r="A31" s="62" t="s">
        <v>163</v>
      </c>
      <c r="B31" s="62">
        <v>134</v>
      </c>
      <c r="C31" s="62">
        <v>2020</v>
      </c>
      <c r="D31" s="62">
        <v>3405.43</v>
      </c>
      <c r="E31" s="62">
        <v>998.39711</v>
      </c>
      <c r="F31" s="63">
        <f t="shared" si="0"/>
        <v>29.317798633359075</v>
      </c>
    </row>
    <row r="32" spans="1:6" x14ac:dyDescent="0.25">
      <c r="A32" s="62" t="s">
        <v>163</v>
      </c>
      <c r="B32" s="62">
        <v>134</v>
      </c>
      <c r="C32" s="62">
        <v>2021</v>
      </c>
      <c r="D32" s="62">
        <v>3601.75</v>
      </c>
      <c r="E32" s="62">
        <v>1077.8354999999999</v>
      </c>
      <c r="F32" s="63">
        <f t="shared" si="0"/>
        <v>29.92532796557229</v>
      </c>
    </row>
    <row r="33" spans="1:6" x14ac:dyDescent="0.25">
      <c r="A33" s="62" t="s">
        <v>163</v>
      </c>
      <c r="B33" s="62">
        <v>134</v>
      </c>
      <c r="C33" s="62">
        <v>2022</v>
      </c>
      <c r="D33" s="62">
        <v>3853.9023999999999</v>
      </c>
      <c r="E33" s="62">
        <v>954.90175999999997</v>
      </c>
      <c r="F33" s="63">
        <f t="shared" si="0"/>
        <v>24.777528356711887</v>
      </c>
    </row>
    <row r="34" spans="1:6" x14ac:dyDescent="0.25">
      <c r="A34" s="62" t="s">
        <v>165</v>
      </c>
      <c r="B34" s="62">
        <v>136</v>
      </c>
      <c r="C34" s="62">
        <v>2015</v>
      </c>
      <c r="D34" s="62">
        <v>1655.355</v>
      </c>
      <c r="E34" s="62">
        <v>355.47654999999997</v>
      </c>
      <c r="F34" s="63">
        <f t="shared" ref="F34:F57" si="9">E34/D34*100</f>
        <v>21.474339341108099</v>
      </c>
    </row>
    <row r="35" spans="1:6" x14ac:dyDescent="0.25">
      <c r="A35" s="62" t="s">
        <v>165</v>
      </c>
      <c r="B35" s="62">
        <v>136</v>
      </c>
      <c r="C35" s="62">
        <v>2016</v>
      </c>
      <c r="D35" s="62">
        <v>1695.787</v>
      </c>
      <c r="E35" s="62">
        <v>380.81671</v>
      </c>
      <c r="F35" s="63">
        <f t="shared" si="9"/>
        <v>22.456635768525175</v>
      </c>
    </row>
    <row r="36" spans="1:6" x14ac:dyDescent="0.25">
      <c r="A36" s="62" t="s">
        <v>165</v>
      </c>
      <c r="B36" s="62">
        <v>136</v>
      </c>
      <c r="C36" s="62">
        <v>2017</v>
      </c>
      <c r="D36" s="62">
        <v>1736.5930000000001</v>
      </c>
      <c r="E36" s="62">
        <v>402.94736999999998</v>
      </c>
      <c r="F36" s="63">
        <f t="shared" si="9"/>
        <v>23.203328010650736</v>
      </c>
    </row>
    <row r="37" spans="1:6" x14ac:dyDescent="0.25">
      <c r="A37" s="62" t="s">
        <v>165</v>
      </c>
      <c r="B37" s="62">
        <v>136</v>
      </c>
      <c r="C37" s="62">
        <v>2018</v>
      </c>
      <c r="D37" s="62">
        <v>1771.3910000000001</v>
      </c>
      <c r="E37" s="62">
        <v>413.08452</v>
      </c>
      <c r="F37" s="63">
        <f t="shared" si="9"/>
        <v>23.319782024409065</v>
      </c>
    </row>
    <row r="38" spans="1:6" x14ac:dyDescent="0.25">
      <c r="A38" s="62" t="s">
        <v>165</v>
      </c>
      <c r="B38" s="62">
        <v>136</v>
      </c>
      <c r="C38" s="62">
        <v>2019</v>
      </c>
      <c r="D38" s="62">
        <v>1796.6489999999999</v>
      </c>
      <c r="E38" s="62">
        <v>413.08555999999999</v>
      </c>
      <c r="F38" s="63">
        <f t="shared" si="9"/>
        <v>22.992001220049101</v>
      </c>
    </row>
    <row r="39" spans="1:6" x14ac:dyDescent="0.25">
      <c r="A39" s="62" t="s">
        <v>165</v>
      </c>
      <c r="B39" s="62">
        <v>136</v>
      </c>
      <c r="C39" s="62">
        <v>2020</v>
      </c>
      <c r="D39" s="62">
        <v>1660.6210000000001</v>
      </c>
      <c r="E39" s="62">
        <v>516.12603000000001</v>
      </c>
      <c r="F39" s="63">
        <f t="shared" si="9"/>
        <v>31.080302489249501</v>
      </c>
    </row>
    <row r="40" spans="1:6" x14ac:dyDescent="0.25">
      <c r="A40" s="62" t="s">
        <v>165</v>
      </c>
      <c r="B40" s="62">
        <v>136</v>
      </c>
      <c r="C40" s="62">
        <v>2021</v>
      </c>
      <c r="D40" s="62">
        <v>1782.0509999999999</v>
      </c>
      <c r="E40" s="62">
        <v>538.69272000000001</v>
      </c>
      <c r="F40" s="63">
        <f t="shared" si="9"/>
        <v>30.22880489952308</v>
      </c>
    </row>
    <row r="41" spans="1:6" x14ac:dyDescent="0.25">
      <c r="A41" s="62" t="s">
        <v>165</v>
      </c>
      <c r="B41" s="62">
        <v>136</v>
      </c>
      <c r="C41" s="62">
        <v>2022</v>
      </c>
      <c r="D41" s="62">
        <v>1898.8097</v>
      </c>
      <c r="E41" s="62">
        <v>495.97367000000003</v>
      </c>
      <c r="F41" s="63">
        <f t="shared" si="9"/>
        <v>26.120241012040335</v>
      </c>
    </row>
    <row r="42" spans="1:6" x14ac:dyDescent="0.25">
      <c r="A42" s="62" t="s">
        <v>160</v>
      </c>
      <c r="B42" s="62">
        <v>158</v>
      </c>
      <c r="C42" s="62">
        <v>2015</v>
      </c>
      <c r="D42" s="62">
        <v>538032.4</v>
      </c>
      <c r="E42" s="62">
        <v>144545.48000000001</v>
      </c>
      <c r="F42" s="63">
        <f t="shared" si="9"/>
        <v>26.865571664457384</v>
      </c>
    </row>
    <row r="43" spans="1:6" x14ac:dyDescent="0.25">
      <c r="A43" s="62" t="s">
        <v>160</v>
      </c>
      <c r="B43" s="62">
        <v>158</v>
      </c>
      <c r="C43" s="62">
        <v>2016</v>
      </c>
      <c r="D43" s="62">
        <v>544364.6</v>
      </c>
      <c r="E43" s="62">
        <v>153417.47</v>
      </c>
      <c r="F43" s="63">
        <f t="shared" si="9"/>
        <v>28.182852081123571</v>
      </c>
    </row>
    <row r="44" spans="1:6" x14ac:dyDescent="0.25">
      <c r="A44" s="62" t="s">
        <v>160</v>
      </c>
      <c r="B44" s="62">
        <v>158</v>
      </c>
      <c r="C44" s="62">
        <v>2017</v>
      </c>
      <c r="D44" s="62">
        <v>553073</v>
      </c>
      <c r="E44" s="62">
        <v>156052.53</v>
      </c>
      <c r="F44" s="63">
        <f t="shared" si="9"/>
        <v>28.215539359180436</v>
      </c>
    </row>
    <row r="45" spans="1:6" x14ac:dyDescent="0.25">
      <c r="A45" s="62" t="s">
        <v>160</v>
      </c>
      <c r="B45" s="62">
        <v>158</v>
      </c>
      <c r="C45" s="62">
        <v>2018</v>
      </c>
      <c r="D45" s="62">
        <v>556630.1</v>
      </c>
      <c r="E45" s="62">
        <v>152846.99</v>
      </c>
      <c r="F45" s="63">
        <f t="shared" si="9"/>
        <v>27.45934688045077</v>
      </c>
    </row>
    <row r="46" spans="1:6" x14ac:dyDescent="0.25">
      <c r="A46" s="62" t="s">
        <v>160</v>
      </c>
      <c r="B46" s="62">
        <v>158</v>
      </c>
      <c r="C46" s="62">
        <v>2019</v>
      </c>
      <c r="D46" s="62">
        <v>557910.9</v>
      </c>
      <c r="E46" s="62">
        <v>154685.26999999999</v>
      </c>
      <c r="F46" s="63">
        <f t="shared" si="9"/>
        <v>27.72580173644214</v>
      </c>
    </row>
    <row r="47" spans="1:6" x14ac:dyDescent="0.25">
      <c r="A47" s="62" t="s">
        <v>160</v>
      </c>
      <c r="B47" s="62">
        <v>158</v>
      </c>
      <c r="C47" s="62">
        <v>2020</v>
      </c>
      <c r="D47" s="62">
        <v>539082.4</v>
      </c>
      <c r="E47" s="62">
        <v>175365.9</v>
      </c>
      <c r="F47" s="63">
        <f t="shared" si="9"/>
        <v>32.530444325394406</v>
      </c>
    </row>
    <row r="48" spans="1:6" x14ac:dyDescent="0.25">
      <c r="A48" s="62" t="s">
        <v>160</v>
      </c>
      <c r="B48" s="62">
        <v>158</v>
      </c>
      <c r="C48" s="62">
        <v>2021</v>
      </c>
      <c r="D48" s="62">
        <v>549379.30000000005</v>
      </c>
      <c r="E48" s="62">
        <v>172422.63</v>
      </c>
      <c r="F48" s="63">
        <f t="shared" si="9"/>
        <v>31.384988476995762</v>
      </c>
    </row>
    <row r="49" spans="1:6" x14ac:dyDescent="0.25">
      <c r="A49" s="62" t="s">
        <v>160</v>
      </c>
      <c r="B49" s="62">
        <v>158</v>
      </c>
      <c r="C49" s="62">
        <v>2022</v>
      </c>
      <c r="D49" s="62">
        <v>557872.26</v>
      </c>
      <c r="E49" s="62">
        <v>172687.66</v>
      </c>
      <c r="F49" s="63">
        <f t="shared" si="9"/>
        <v>30.954695614368781</v>
      </c>
    </row>
    <row r="50" spans="1:6" x14ac:dyDescent="0.25">
      <c r="A50" s="62" t="s">
        <v>171</v>
      </c>
      <c r="B50" s="62">
        <v>184</v>
      </c>
      <c r="C50" s="62">
        <v>2015</v>
      </c>
      <c r="D50" s="62">
        <v>1078.0920000000001</v>
      </c>
      <c r="E50" s="62">
        <v>255.88399999999999</v>
      </c>
      <c r="F50" s="63">
        <f t="shared" si="9"/>
        <v>23.734894610107482</v>
      </c>
    </row>
    <row r="51" spans="1:6" x14ac:dyDescent="0.25">
      <c r="A51" s="62" t="s">
        <v>171</v>
      </c>
      <c r="B51" s="62">
        <v>184</v>
      </c>
      <c r="C51" s="62">
        <v>2016</v>
      </c>
      <c r="D51" s="62">
        <v>1114.42</v>
      </c>
      <c r="E51" s="62">
        <v>270.17599999999999</v>
      </c>
      <c r="F51" s="63">
        <f t="shared" si="9"/>
        <v>24.243642432835014</v>
      </c>
    </row>
    <row r="52" spans="1:6" x14ac:dyDescent="0.25">
      <c r="A52" s="62" t="s">
        <v>171</v>
      </c>
      <c r="B52" s="62">
        <v>184</v>
      </c>
      <c r="C52" s="62">
        <v>2017</v>
      </c>
      <c r="D52" s="62">
        <v>1162.492</v>
      </c>
      <c r="E52" s="62">
        <v>271.03100000000001</v>
      </c>
      <c r="F52" s="63">
        <f t="shared" si="9"/>
        <v>23.314655068594021</v>
      </c>
    </row>
    <row r="53" spans="1:6" x14ac:dyDescent="0.25">
      <c r="A53" s="62" t="s">
        <v>171</v>
      </c>
      <c r="B53" s="62">
        <v>184</v>
      </c>
      <c r="C53" s="62">
        <v>2018</v>
      </c>
      <c r="D53" s="62">
        <v>1203.8589999999999</v>
      </c>
      <c r="E53" s="62">
        <v>274.48099999999999</v>
      </c>
      <c r="F53" s="63">
        <f t="shared" si="9"/>
        <v>22.800095360004786</v>
      </c>
    </row>
    <row r="54" spans="1:6" x14ac:dyDescent="0.25">
      <c r="A54" s="62" t="s">
        <v>171</v>
      </c>
      <c r="B54" s="62">
        <v>184</v>
      </c>
      <c r="C54" s="62">
        <v>2019</v>
      </c>
      <c r="D54" s="62">
        <v>1245.5129999999999</v>
      </c>
      <c r="E54" s="62">
        <v>296.637</v>
      </c>
      <c r="F54" s="63">
        <f t="shared" si="9"/>
        <v>23.816451534427983</v>
      </c>
    </row>
    <row r="55" spans="1:6" x14ac:dyDescent="0.25">
      <c r="A55" s="62" t="s">
        <v>171</v>
      </c>
      <c r="B55" s="62">
        <v>184</v>
      </c>
      <c r="C55" s="62">
        <v>2020</v>
      </c>
      <c r="D55" s="62">
        <v>1117.989</v>
      </c>
      <c r="E55" s="62">
        <v>319.81700000000001</v>
      </c>
      <c r="F55" s="63">
        <f t="shared" si="9"/>
        <v>28.606453194083304</v>
      </c>
    </row>
    <row r="56" spans="1:6" x14ac:dyDescent="0.25">
      <c r="A56" s="62" t="s">
        <v>171</v>
      </c>
      <c r="B56" s="62">
        <v>184</v>
      </c>
      <c r="C56" s="62">
        <v>2021</v>
      </c>
      <c r="D56" s="62">
        <v>1206.8420000000001</v>
      </c>
      <c r="E56" s="62">
        <v>313.94600000000003</v>
      </c>
      <c r="F56" s="63">
        <f t="shared" si="9"/>
        <v>26.013844397195324</v>
      </c>
    </row>
    <row r="57" spans="1:6" x14ac:dyDescent="0.25">
      <c r="A57" s="62" t="s">
        <v>171</v>
      </c>
      <c r="B57" s="62">
        <v>184</v>
      </c>
      <c r="C57" s="62">
        <v>2022</v>
      </c>
      <c r="D57" s="62">
        <v>1318.9585</v>
      </c>
      <c r="E57" s="62">
        <v>312.46632</v>
      </c>
      <c r="F57" s="63">
        <f t="shared" si="9"/>
        <v>23.690382980207488</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3FC9-7B4E-4454-9BEF-12168794E9F9}">
  <dimension ref="A1:X33"/>
  <sheetViews>
    <sheetView topLeftCell="C31" workbookViewId="0">
      <selection activeCell="N4" sqref="N4"/>
    </sheetView>
  </sheetViews>
  <sheetFormatPr defaultRowHeight="14.5" x14ac:dyDescent="0.35"/>
  <cols>
    <col min="13" max="13" width="13.7265625" customWidth="1"/>
    <col min="18" max="18" width="13" customWidth="1"/>
    <col min="19" max="19" width="16.1796875" customWidth="1"/>
  </cols>
  <sheetData>
    <row r="1" spans="1:13" ht="18.5" x14ac:dyDescent="0.45">
      <c r="D1" s="12" t="s">
        <v>23</v>
      </c>
      <c r="E1" s="13"/>
      <c r="F1" s="13"/>
      <c r="G1" s="13"/>
      <c r="H1" s="13"/>
      <c r="I1" s="13"/>
      <c r="J1" s="13"/>
      <c r="K1" s="13"/>
      <c r="L1" s="13"/>
      <c r="M1" s="13"/>
    </row>
    <row r="2" spans="1:13" ht="15" thickBot="1" x14ac:dyDescent="0.4"/>
    <row r="3" spans="1:13" ht="73" thickBot="1" x14ac:dyDescent="0.4">
      <c r="D3" s="1" t="s">
        <v>0</v>
      </c>
      <c r="E3" s="2" t="s">
        <v>11</v>
      </c>
      <c r="F3" s="2" t="s">
        <v>12</v>
      </c>
      <c r="G3" s="2" t="s">
        <v>1</v>
      </c>
      <c r="H3" s="2"/>
      <c r="I3" s="3"/>
      <c r="J3" s="2" t="s">
        <v>2</v>
      </c>
      <c r="K3" s="2" t="s">
        <v>3</v>
      </c>
    </row>
    <row r="4" spans="1:13" ht="15" thickBot="1" x14ac:dyDescent="0.4">
      <c r="D4" s="4" t="s">
        <v>4</v>
      </c>
      <c r="E4" s="5">
        <v>15.1</v>
      </c>
      <c r="F4" s="5">
        <v>1.5</v>
      </c>
      <c r="G4" s="5">
        <v>0.1</v>
      </c>
      <c r="H4" s="5"/>
      <c r="I4" s="6"/>
      <c r="J4" s="5">
        <f>F4+G4</f>
        <v>1.6</v>
      </c>
      <c r="K4" s="5">
        <f>E4+F4+G4</f>
        <v>16.700000000000003</v>
      </c>
    </row>
    <row r="5" spans="1:13" ht="15" thickBot="1" x14ac:dyDescent="0.4">
      <c r="D5" s="4" t="s">
        <v>5</v>
      </c>
      <c r="E5" s="5">
        <v>8.4</v>
      </c>
      <c r="F5" s="5">
        <v>10.9</v>
      </c>
      <c r="G5" s="5">
        <v>3.6</v>
      </c>
      <c r="H5" s="5"/>
      <c r="I5" s="6"/>
      <c r="J5" s="5">
        <f t="shared" ref="J5:J10" si="0">F5+G5</f>
        <v>14.5</v>
      </c>
      <c r="K5" s="5">
        <f t="shared" ref="K5:K10" si="1">E5+F5+G5</f>
        <v>22.900000000000002</v>
      </c>
    </row>
    <row r="6" spans="1:13" ht="15" thickBot="1" x14ac:dyDescent="0.4">
      <c r="D6" s="4" t="s">
        <v>6</v>
      </c>
      <c r="E6" s="5">
        <v>9.6</v>
      </c>
      <c r="F6" s="5">
        <v>6.9</v>
      </c>
      <c r="G6" s="5">
        <v>2.4</v>
      </c>
      <c r="H6" s="5"/>
      <c r="I6" s="6"/>
      <c r="J6" s="5">
        <f t="shared" si="0"/>
        <v>9.3000000000000007</v>
      </c>
      <c r="K6" s="5">
        <f t="shared" si="1"/>
        <v>18.899999999999999</v>
      </c>
    </row>
    <row r="7" spans="1:13" ht="15" thickBot="1" x14ac:dyDescent="0.4">
      <c r="D7" s="4" t="s">
        <v>7</v>
      </c>
      <c r="E7" s="5">
        <v>10.8</v>
      </c>
      <c r="F7" s="5">
        <v>10.199999999999999</v>
      </c>
      <c r="G7" s="5">
        <v>2</v>
      </c>
      <c r="H7" s="5"/>
      <c r="I7" s="6"/>
      <c r="J7" s="5">
        <f t="shared" si="0"/>
        <v>12.2</v>
      </c>
      <c r="K7" s="5">
        <f t="shared" si="1"/>
        <v>23</v>
      </c>
    </row>
    <row r="8" spans="1:13" ht="15" thickBot="1" x14ac:dyDescent="0.4">
      <c r="A8">
        <f>(100 + 3*EXP(-0.05)+3*EXP(-0.0465*2))*EXP(0.0465*2)</f>
        <v>115.87798721136004</v>
      </c>
      <c r="D8" s="4" t="s">
        <v>8</v>
      </c>
      <c r="E8" s="5">
        <v>16.7</v>
      </c>
      <c r="F8" s="5">
        <v>5.2</v>
      </c>
      <c r="G8" s="5">
        <v>0</v>
      </c>
      <c r="H8" s="5"/>
      <c r="I8" s="6"/>
      <c r="J8" s="5">
        <f t="shared" si="0"/>
        <v>5.2</v>
      </c>
      <c r="K8" s="5">
        <f t="shared" si="1"/>
        <v>21.9</v>
      </c>
    </row>
    <row r="9" spans="1:13" ht="15" thickBot="1" x14ac:dyDescent="0.4">
      <c r="D9" s="4" t="s">
        <v>9</v>
      </c>
      <c r="E9" s="5">
        <v>19.3</v>
      </c>
      <c r="F9" s="5">
        <v>4.2</v>
      </c>
      <c r="G9" s="5">
        <v>1.2</v>
      </c>
      <c r="H9" s="5"/>
      <c r="I9" s="6"/>
      <c r="J9" s="5">
        <f t="shared" si="0"/>
        <v>5.4</v>
      </c>
      <c r="K9" s="5">
        <f t="shared" si="1"/>
        <v>24.7</v>
      </c>
    </row>
    <row r="10" spans="1:13" ht="15" thickBot="1" x14ac:dyDescent="0.4">
      <c r="D10" s="4" t="s">
        <v>10</v>
      </c>
      <c r="E10" s="5">
        <v>21.5</v>
      </c>
      <c r="F10" s="5">
        <v>3.9</v>
      </c>
      <c r="G10" s="5">
        <v>0.6</v>
      </c>
      <c r="H10" s="5"/>
      <c r="I10" s="6"/>
      <c r="J10" s="5">
        <f t="shared" si="0"/>
        <v>4.5</v>
      </c>
      <c r="K10" s="5">
        <f t="shared" si="1"/>
        <v>26</v>
      </c>
    </row>
    <row r="12" spans="1:13" ht="16" thickBot="1" x14ac:dyDescent="0.4">
      <c r="D12" s="19" t="s">
        <v>24</v>
      </c>
      <c r="E12" s="13"/>
      <c r="F12" s="13"/>
      <c r="G12" s="13"/>
      <c r="H12" s="13"/>
      <c r="I12" s="13" t="s">
        <v>31</v>
      </c>
      <c r="J12" s="13"/>
      <c r="K12" s="13"/>
      <c r="L12" s="13"/>
      <c r="M12" s="13"/>
    </row>
    <row r="13" spans="1:13" ht="31" x14ac:dyDescent="0.35">
      <c r="D13" s="68" t="s">
        <v>0</v>
      </c>
      <c r="E13" s="70" t="s">
        <v>25</v>
      </c>
      <c r="F13" s="70" t="s">
        <v>26</v>
      </c>
      <c r="G13" s="14" t="s">
        <v>27</v>
      </c>
    </row>
    <row r="14" spans="1:13" ht="31.5" thickBot="1" x14ac:dyDescent="0.4">
      <c r="D14" s="69"/>
      <c r="E14" s="71"/>
      <c r="F14" s="71"/>
      <c r="G14" s="15" t="s">
        <v>28</v>
      </c>
    </row>
    <row r="15" spans="1:13" ht="16" thickBot="1" x14ac:dyDescent="0.4">
      <c r="D15" s="16" t="s">
        <v>4</v>
      </c>
      <c r="E15" s="17">
        <v>0.115</v>
      </c>
      <c r="F15" s="17">
        <v>1.2E-2</v>
      </c>
      <c r="G15" s="15">
        <v>0.19500000000000001</v>
      </c>
    </row>
    <row r="16" spans="1:13" ht="16" thickBot="1" x14ac:dyDescent="0.4">
      <c r="D16" s="16" t="s">
        <v>5</v>
      </c>
      <c r="E16" s="17">
        <v>7.2999999999999995E-2</v>
      </c>
      <c r="F16" s="17">
        <v>6.7000000000000004E-2</v>
      </c>
      <c r="G16" s="15">
        <v>0.20100000000000001</v>
      </c>
    </row>
    <row r="17" spans="2:24" ht="16" thickBot="1" x14ac:dyDescent="0.4">
      <c r="D17" s="16" t="s">
        <v>6</v>
      </c>
      <c r="E17" s="17">
        <v>7.0999999999999994E-2</v>
      </c>
      <c r="F17" s="17">
        <v>5.1999999999999998E-2</v>
      </c>
      <c r="G17" s="15">
        <v>0.109</v>
      </c>
    </row>
    <row r="18" spans="2:24" ht="16" thickBot="1" x14ac:dyDescent="0.4">
      <c r="D18" s="16" t="s">
        <v>7</v>
      </c>
      <c r="E18" s="17">
        <v>0.125</v>
      </c>
      <c r="F18" s="17">
        <v>6.5000000000000002E-2</v>
      </c>
      <c r="G18" s="15">
        <v>0.35199999999999998</v>
      </c>
    </row>
    <row r="19" spans="2:24" ht="16" thickBot="1" x14ac:dyDescent="0.4">
      <c r="D19" s="16" t="s">
        <v>8</v>
      </c>
      <c r="E19" s="17">
        <v>3.7999999999999999E-2</v>
      </c>
      <c r="F19" s="17">
        <v>6.0000000000000001E-3</v>
      </c>
      <c r="G19" s="15">
        <v>0.17299999999999999</v>
      </c>
    </row>
    <row r="20" spans="2:24" ht="16" thickBot="1" x14ac:dyDescent="0.4">
      <c r="D20" s="16" t="s">
        <v>9</v>
      </c>
      <c r="E20" s="17">
        <v>0.111</v>
      </c>
      <c r="F20" s="17">
        <v>8.7999999999999995E-2</v>
      </c>
      <c r="G20" s="15">
        <v>0.54400000000000004</v>
      </c>
      <c r="M20" s="8" t="s">
        <v>13</v>
      </c>
      <c r="N20" s="8" t="s">
        <v>20</v>
      </c>
      <c r="O20" s="8"/>
      <c r="P20" s="8"/>
      <c r="Q20" s="8"/>
      <c r="R20" s="8"/>
      <c r="S20" s="8"/>
    </row>
    <row r="21" spans="2:24" ht="31.5" thickBot="1" x14ac:dyDescent="0.4">
      <c r="D21" s="16" t="s">
        <v>29</v>
      </c>
      <c r="E21" s="17">
        <v>7.8E-2</v>
      </c>
      <c r="F21" s="17">
        <v>5.7000000000000002E-2</v>
      </c>
      <c r="G21" s="15">
        <v>0.33200000000000002</v>
      </c>
      <c r="M21" s="9"/>
      <c r="N21" s="9" t="s">
        <v>14</v>
      </c>
      <c r="O21" s="9" t="s">
        <v>15</v>
      </c>
      <c r="P21" s="9" t="s">
        <v>16</v>
      </c>
      <c r="Q21" s="9" t="s">
        <v>17</v>
      </c>
      <c r="R21" s="9" t="s">
        <v>18</v>
      </c>
      <c r="S21" s="9" t="s">
        <v>19</v>
      </c>
      <c r="T21" s="7"/>
      <c r="U21" s="7"/>
      <c r="V21" s="7"/>
      <c r="W21" s="7"/>
      <c r="X21" s="7"/>
    </row>
    <row r="22" spans="2:24" ht="15.5" x14ac:dyDescent="0.35">
      <c r="D22" s="18" t="s">
        <v>30</v>
      </c>
      <c r="M22" s="9" t="s">
        <v>14</v>
      </c>
      <c r="N22" s="8">
        <v>1</v>
      </c>
      <c r="O22" s="8"/>
      <c r="P22" s="8"/>
      <c r="Q22" s="8"/>
      <c r="R22" s="8"/>
      <c r="S22" s="8"/>
    </row>
    <row r="23" spans="2:24" ht="15.5" x14ac:dyDescent="0.35">
      <c r="M23" s="9" t="s">
        <v>15</v>
      </c>
      <c r="N23" s="8">
        <v>0.51</v>
      </c>
      <c r="O23" s="8">
        <v>1</v>
      </c>
      <c r="P23" s="8"/>
      <c r="Q23" s="8"/>
      <c r="R23" s="8"/>
      <c r="S23" s="8"/>
    </row>
    <row r="24" spans="2:24" ht="15.5" x14ac:dyDescent="0.35">
      <c r="M24" s="9" t="s">
        <v>16</v>
      </c>
      <c r="N24" s="8">
        <v>-0.09</v>
      </c>
      <c r="O24" s="8">
        <v>0.65</v>
      </c>
      <c r="P24" s="8">
        <v>1</v>
      </c>
      <c r="Q24" s="8"/>
      <c r="R24" s="8"/>
      <c r="S24" s="8"/>
    </row>
    <row r="25" spans="2:24" ht="15.5" x14ac:dyDescent="0.35">
      <c r="M25" s="9" t="s">
        <v>17</v>
      </c>
      <c r="N25" s="8">
        <v>0.17</v>
      </c>
      <c r="O25" s="8">
        <v>0.63</v>
      </c>
      <c r="P25" s="8">
        <v>0.08</v>
      </c>
      <c r="Q25" s="8">
        <v>1</v>
      </c>
      <c r="R25" s="8"/>
      <c r="S25" s="8"/>
    </row>
    <row r="26" spans="2:24" ht="15.5" x14ac:dyDescent="0.35">
      <c r="M26" s="9" t="s">
        <v>18</v>
      </c>
      <c r="N26" s="8">
        <v>0.06</v>
      </c>
      <c r="O26" s="8">
        <v>0.79</v>
      </c>
      <c r="P26" s="8">
        <v>0.61</v>
      </c>
      <c r="Q26" s="8">
        <v>0.73</v>
      </c>
      <c r="R26" s="8">
        <v>1</v>
      </c>
      <c r="S26" s="8"/>
    </row>
    <row r="27" spans="2:24" s="7" customFormat="1" ht="32.5" customHeight="1" x14ac:dyDescent="0.35">
      <c r="M27" s="9" t="s">
        <v>19</v>
      </c>
      <c r="N27" s="9">
        <v>-0.1</v>
      </c>
      <c r="O27" s="9">
        <v>0.69</v>
      </c>
      <c r="P27" s="9">
        <v>0.79</v>
      </c>
      <c r="Q27" s="9">
        <v>0.45</v>
      </c>
      <c r="R27" s="9">
        <v>0.93</v>
      </c>
      <c r="S27" s="9">
        <v>1</v>
      </c>
    </row>
    <row r="28" spans="2:24" x14ac:dyDescent="0.35">
      <c r="B28">
        <f>(50.01-58.165)*EXP(0.08*0.25)</f>
        <v>-8.3197419279181943</v>
      </c>
    </row>
    <row r="32" spans="2:24" x14ac:dyDescent="0.35">
      <c r="M32" s="10" t="s">
        <v>21</v>
      </c>
      <c r="N32" s="10"/>
      <c r="O32" s="10"/>
      <c r="P32" s="11">
        <v>0.14499999999999999</v>
      </c>
    </row>
    <row r="33" spans="13:16" x14ac:dyDescent="0.35">
      <c r="M33" s="10" t="s">
        <v>22</v>
      </c>
      <c r="N33" s="10"/>
      <c r="O33" s="10"/>
      <c r="P33" s="11">
        <v>0.22</v>
      </c>
    </row>
  </sheetData>
  <mergeCells count="3">
    <mergeCell ref="D13:D14"/>
    <mergeCell ref="E13:E14"/>
    <mergeCell ref="F13:F14"/>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18C40BFDE90924297CAFCA0B6E887BA" ma:contentTypeVersion="18" ma:contentTypeDescription="Create a new document." ma:contentTypeScope="" ma:versionID="4d7227b80141e429ffa5d0edcf084552">
  <xsd:schema xmlns:xsd="http://www.w3.org/2001/XMLSchema" xmlns:xs="http://www.w3.org/2001/XMLSchema" xmlns:p="http://schemas.microsoft.com/office/2006/metadata/properties" xmlns:ns2="9e5414a2-bcb2-40ca-b598-7fcbf922a641" xmlns:ns3="8bdebe45-587c-4cf0-9ae0-93c028cb9196" targetNamespace="http://schemas.microsoft.com/office/2006/metadata/properties" ma:root="true" ma:fieldsID="634e8df762d883ec01fca8d1b445caf0" ns2:_="" ns3:_="">
    <xsd:import namespace="9e5414a2-bcb2-40ca-b598-7fcbf922a641"/>
    <xsd:import namespace="8bdebe45-587c-4cf0-9ae0-93c028cb91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5414a2-bcb2-40ca-b598-7fcbf922a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eb4b2d4-9bb6-49a7-8a4b-ec3b3538ad41"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bdebe45-587c-4cf0-9ae0-93c028cb919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8281d14c-c9bd-48e3-b807-87c6a9e0b01a}" ma:internalName="TaxCatchAll" ma:showField="CatchAllData" ma:web="8bdebe45-587c-4cf0-9ae0-93c028cb91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bdebe45-587c-4cf0-9ae0-93c028cb9196" xsi:nil="true"/>
    <lcf76f155ced4ddcb4097134ff3c332f xmlns="9e5414a2-bcb2-40ca-b598-7fcbf922a6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96A1521-13C2-45FE-B4DE-97344EACE94A}">
  <ds:schemaRefs>
    <ds:schemaRef ds:uri="http://schemas.microsoft.com/sharepoint/v3/contenttype/forms"/>
  </ds:schemaRefs>
</ds:datastoreItem>
</file>

<file path=customXml/itemProps2.xml><?xml version="1.0" encoding="utf-8"?>
<ds:datastoreItem xmlns:ds="http://schemas.openxmlformats.org/officeDocument/2006/customXml" ds:itemID="{682C9261-6C98-4A9D-BB35-1A9F4E5FD3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5414a2-bcb2-40ca-b598-7fcbf922a641"/>
    <ds:schemaRef ds:uri="8bdebe45-587c-4cf0-9ae0-93c028cb91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208F483-B51B-4657-9957-0421A03CAD2F}">
  <ds:schemaRefs>
    <ds:schemaRef ds:uri="http://schemas.microsoft.com/office/2006/metadata/properties"/>
    <ds:schemaRef ds:uri="http://schemas.microsoft.com/office/infopath/2007/PartnerControls"/>
    <ds:schemaRef ds:uri="8bdebe45-587c-4cf0-9ae0-93c028cb9196"/>
    <ds:schemaRef ds:uri="9e5414a2-bcb2-40ca-b598-7fcbf922a6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Figure 1</vt:lpstr>
      <vt:lpstr>Figure 2a</vt:lpstr>
      <vt:lpstr>Figure 2b</vt:lpstr>
      <vt:lpstr>Figure 3a</vt:lpstr>
      <vt:lpstr>Figure 3b</vt:lpstr>
      <vt:lpstr>Fig4ab &amp; Fig6ab &amp; Fig7ab</vt:lpstr>
      <vt:lpstr>Figure 5</vt:lpstr>
      <vt:lpstr>Data for Online Appendix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Deborah J Lucas</dc:creator>
  <cp:lastModifiedBy>Haowen Chen</cp:lastModifiedBy>
  <dcterms:created xsi:type="dcterms:W3CDTF">2023-03-24T19:56:46Z</dcterms:created>
  <dcterms:modified xsi:type="dcterms:W3CDTF">2023-09-20T20:07:57Z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CS AutoSave">
    <vt:lpwstr>20230618204120934</vt:lpwstr>
  </property>
  <property fmtid="{D5CDD505-2E9C-101B-9397-08002B2CF9AE}" pid="3" name="ContentTypeId">
    <vt:lpwstr>0x010100018C40BFDE90924297CAFCA0B6E887BA</vt:lpwstr>
  </property>
  <property fmtid="{D5CDD505-2E9C-101B-9397-08002B2CF9AE}" pid="4" name="MediaServiceImageTags">
    <vt:lpwstr/>
  </property>
</Properties>
</file>